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9345" activeTab="0"/>
  </bookViews>
  <sheets>
    <sheet name="Bieu mau 24" sheetId="1" r:id="rId1"/>
    <sheet name="Cong khai Tai chinh" sheetId="2" r:id="rId2"/>
    <sheet name="Du toan" sheetId="3" r:id="rId3"/>
  </sheets>
  <definedNames>
    <definedName name="_xlnm.Print_Titles" localSheetId="2">'Du toan'!$6:$7</definedName>
  </definedNames>
  <calcPr fullCalcOnLoad="1"/>
</workbook>
</file>

<file path=xl/comments2.xml><?xml version="1.0" encoding="utf-8"?>
<comments xmlns="http://schemas.openxmlformats.org/spreadsheetml/2006/main">
  <authors>
    <author>Cham</author>
  </authors>
  <commentList>
    <comment ref="C19" authorId="0">
      <text>
        <r>
          <rPr>
            <b/>
            <sz val="8"/>
            <rFont val="Tahoma"/>
            <family val="0"/>
          </rPr>
          <t>Cham:</t>
        </r>
        <r>
          <rPr>
            <sz val="8"/>
            <rFont val="Tahoma"/>
            <family val="0"/>
          </rPr>
          <t xml:space="preserve">
5 tháng: 630.000đ
5 tháng: 730.000đ</t>
        </r>
      </text>
    </comment>
    <comment ref="C27" authorId="0">
      <text>
        <r>
          <rPr>
            <b/>
            <sz val="8"/>
            <rFont val="Tahoma"/>
            <family val="0"/>
          </rPr>
          <t>Cham:
Kì 1: 250.000đ/TC
Kì 2: 280.000đ/TC</t>
        </r>
      </text>
    </comment>
  </commentList>
</comments>
</file>

<file path=xl/sharedStrings.xml><?xml version="1.0" encoding="utf-8"?>
<sst xmlns="http://schemas.openxmlformats.org/spreadsheetml/2006/main" count="431" uniqueCount="328">
  <si>
    <t>Nội dung thu</t>
  </si>
  <si>
    <t>1. Đào tạo ĐH chính quy</t>
  </si>
  <si>
    <t xml:space="preserve"> - Số SV phải nộp học phí</t>
  </si>
  <si>
    <t xml:space="preserve"> - Số được miễn học phí</t>
  </si>
  <si>
    <t xml:space="preserve"> - Số được giảm học phí</t>
  </si>
  <si>
    <t>2. Đào tạo HS Phổ thông chuyên</t>
  </si>
  <si>
    <t xml:space="preserve"> - Số học sinh</t>
  </si>
  <si>
    <t>3. Đào tạo SĐH</t>
  </si>
  <si>
    <t>4. Đào tạo Tại chức</t>
  </si>
  <si>
    <t>5. Đào tạo VB2</t>
  </si>
  <si>
    <t>6. Đào tạo Chuyên tu</t>
  </si>
  <si>
    <t>d. Thực hiện chính sách miễn giảm, học bổng</t>
  </si>
  <si>
    <t xml:space="preserve"> - Cán bộ giảng dạy</t>
  </si>
  <si>
    <t xml:space="preserve"> - Cán bộ quản lý</t>
  </si>
  <si>
    <t xml:space="preserve"> - Cán bộ phục vụ</t>
  </si>
  <si>
    <t>Định mức</t>
  </si>
  <si>
    <t>Số lượng</t>
  </si>
  <si>
    <t>9. Lệ phí đăng ký + tuyển sinh SĐH</t>
  </si>
  <si>
    <t>10. Lệ phí tuyển sinh , đăng ký dự thi ĐH</t>
  </si>
  <si>
    <t xml:space="preserve">       Lệ phí tuyển sinh  ĐHTC, VB2, Chuyên tu...</t>
  </si>
  <si>
    <t xml:space="preserve"> - Đào tạo thạc sỹ: + Học phí phải thu</t>
  </si>
  <si>
    <t xml:space="preserve"> - Đào tạo tiến sỹ:  + Học phí phải thu</t>
  </si>
  <si>
    <t>c. Ngân sách Nhà nước cấp (biểu chi tiết kèm theo)</t>
  </si>
  <si>
    <t xml:space="preserve"> - Sinh viên hệ sư phạm không phải nộp học phí</t>
  </si>
  <si>
    <t xml:space="preserve"> - Số SV được miễn HP (tính cả hệ sư phạm)</t>
  </si>
  <si>
    <t>Thành tiền</t>
  </si>
  <si>
    <t xml:space="preserve">    + HB học sinh PTCN (chi 9 tháng)</t>
  </si>
  <si>
    <t xml:space="preserve">    + Học bổng sinh viên CLC (chi 10 tháng)</t>
  </si>
  <si>
    <t xml:space="preserve">                                                      + Mức B</t>
  </si>
  <si>
    <t xml:space="preserve">                                                      + Mức C</t>
  </si>
  <si>
    <t>Dự kiến thu (đ.vị: đồng)</t>
  </si>
  <si>
    <t>8. Liên kết SĐH</t>
  </si>
  <si>
    <t xml:space="preserve"> </t>
  </si>
  <si>
    <t xml:space="preserve">    Số học viên phải nộp HP     + Liên kết Nước ngoài</t>
  </si>
  <si>
    <t xml:space="preserve"> - Dự toán kinh phí cấp học bổng khuyến khích</t>
  </si>
  <si>
    <t xml:space="preserve"> - Hệ không chuyên</t>
  </si>
  <si>
    <t>Số SV TC HN tính đến kỳ 2 năm 2009-2010: 2114 SV</t>
  </si>
  <si>
    <t xml:space="preserve">                                                      + Mức A</t>
  </si>
  <si>
    <t>200.000đ/tháng</t>
  </si>
  <si>
    <t>150.000đ/tháng</t>
  </si>
  <si>
    <t>90.000đ/tháng</t>
  </si>
  <si>
    <t>60.000đ/tháng</t>
  </si>
  <si>
    <t>7. Đào tạo bằng kép</t>
  </si>
  <si>
    <t>7. Liên kết đào tạo ĐH với nước ngoài</t>
  </si>
  <si>
    <t xml:space="preserve">    Số học viên phải nộp HP     + Liên kết với Pháp</t>
  </si>
  <si>
    <t xml:space="preserve">                                               + Liên kết Trung Quốc</t>
  </si>
  <si>
    <t>350.000đ</t>
  </si>
  <si>
    <t xml:space="preserve">                                               + Liên kết Mỹ</t>
  </si>
  <si>
    <t>27.000.000đ/năm</t>
  </si>
  <si>
    <t>45.150.000đ/năm</t>
  </si>
  <si>
    <t>240.000đ/tháng</t>
  </si>
  <si>
    <t>550.000/tháng</t>
  </si>
  <si>
    <t>480.000/tháng</t>
  </si>
  <si>
    <t>420.000/tháng</t>
  </si>
  <si>
    <t>550.000đ/tháng</t>
  </si>
  <si>
    <t>1.050.000đ/tháng</t>
  </si>
  <si>
    <t>825.000đ/tháng</t>
  </si>
  <si>
    <t>1.375.000/tháng</t>
  </si>
  <si>
    <t>250.000/1TC</t>
  </si>
  <si>
    <t>265.000đ/TC</t>
  </si>
  <si>
    <t xml:space="preserve">                                               + Liên kết Hàn Quốc</t>
  </si>
  <si>
    <t>31.800.000đ/năm</t>
  </si>
  <si>
    <t xml:space="preserve">    + Học bổng sinh viên (10 tháng) + Mức A</t>
  </si>
  <si>
    <t>1.974USD/năm</t>
  </si>
  <si>
    <t>420.000 đ</t>
  </si>
  <si>
    <t xml:space="preserve">  ĐẠI HỌC QUỐC GIA HÀ NỘI</t>
  </si>
  <si>
    <t>Biểu mẫu 24-Bộ GD&amp;ĐT</t>
  </si>
  <si>
    <t>TRƯỜNG ĐẠI HỌC NGOẠI NGỮ</t>
  </si>
  <si>
    <t>THÔNG BÁO</t>
  </si>
  <si>
    <t>Công khai tài chính của cơ sở giáo dục đại học
Năm học 2014-2015</t>
  </si>
  <si>
    <t>TT</t>
  </si>
  <si>
    <t>Nội dung</t>
  </si>
  <si>
    <t>Đơn vị tính</t>
  </si>
  <si>
    <t>Học phí 1SV/năm</t>
  </si>
  <si>
    <t>I</t>
  </si>
  <si>
    <t>Học phí hệ chính quy chương trình 
đại trà năm học 2014-2015</t>
  </si>
  <si>
    <t xml:space="preserve">triệu đồng/năm </t>
  </si>
  <si>
    <t>Tiến sỹ</t>
  </si>
  <si>
    <t>Thạc sỹ</t>
  </si>
  <si>
    <t>Đại học</t>
  </si>
  <si>
    <t>Học phí hệ chính quy chương trình 
khác năm học 2014-2015</t>
  </si>
  <si>
    <t>II</t>
  </si>
  <si>
    <t>Học phí hệ vừa học vừa làm tại trường 
năm học 2014-2015</t>
  </si>
  <si>
    <t>IV</t>
  </si>
  <si>
    <t>Tổng thu năm 2013</t>
  </si>
  <si>
    <t>tỷ đồng</t>
  </si>
  <si>
    <t>Từ ngân sách</t>
  </si>
  <si>
    <t>Từ học phí, lệ phí</t>
  </si>
  <si>
    <t>Từ nguồn khác</t>
  </si>
  <si>
    <t>e, Thu nhập bình quân năm 2013</t>
  </si>
  <si>
    <t>a. Học phí, lệ phí và các khoản thu khác từ người học năm học 2014-2015</t>
  </si>
  <si>
    <t>b. Thu từ dịch vụ(theo dự toán)</t>
  </si>
  <si>
    <t xml:space="preserve">   ĐẠI HỌC QUỐC GIA HÀ NỘI</t>
  </si>
  <si>
    <t xml:space="preserve"> TRƯỜNG ĐẠI HỌC NGOẠI NGỮ</t>
  </si>
  <si>
    <t xml:space="preserve">  DỰ KIẾN KẾ HOẠCH THỰC HIỆN NHIỆM VỤ CHI NGÂN SÁCH NĂM 2014</t>
  </si>
  <si>
    <t xml:space="preserve">      Căn cứ QĐ số  398/QĐ-ĐHQGHN ngày 06//02/2014, QĐ ngày 08/5/2014 của  ĐHQGHN về việc  giao DTNSNN  năm 2014. Trường ĐH Ngoại ngữ dự kiến phân bổ kinh phí như sau:</t>
  </si>
  <si>
    <t>Đơn vị tính: triệu đồng</t>
  </si>
  <si>
    <t>Stt</t>
  </si>
  <si>
    <t>Nội dung nhiệm vụ</t>
  </si>
  <si>
    <t>Thực hiện năm 2013</t>
  </si>
  <si>
    <t>DT năm 2013 chuyển sang</t>
  </si>
  <si>
    <t>Dự toán NSNN cấp năm 2014</t>
  </si>
  <si>
    <t xml:space="preserve">Tiết kiệm theo CV 6684/BTC-NSNN
V/v tiết kiệm thêm dự toán chi thường xuyên của 7 tháng cuối năm 2013.
</t>
  </si>
  <si>
    <t xml:space="preserve">Dự toán  được chi </t>
  </si>
  <si>
    <t>Từ nguồn thu sự nghiêp</t>
  </si>
  <si>
    <t>DT cấp năm 2013</t>
  </si>
  <si>
    <t>PHẦN I:  DỰ TOÁN THU</t>
  </si>
  <si>
    <t>A. THU PHÍ, LỆ PHÍ</t>
  </si>
  <si>
    <t>Số thu phí, lệ phí</t>
  </si>
  <si>
    <t xml:space="preserve"> - Học phí chính quy</t>
  </si>
  <si>
    <t xml:space="preserve"> - Phí, lệ phí khác</t>
  </si>
  <si>
    <t>Chi tiết nguồn thu phí, lệ phí được để lại</t>
  </si>
  <si>
    <t xml:space="preserve"> - Chi giảng dạy, NCKHSV, hoạt động khác</t>
  </si>
  <si>
    <t xml:space="preserve"> - Để lại 40% để cải cách tiền lương</t>
  </si>
  <si>
    <t>B. THU TỪ NGÂN SÁCH NHÀ NƯỚC</t>
  </si>
  <si>
    <t xml:space="preserve">  SỰ NGHIỆP GD-ĐT</t>
  </si>
  <si>
    <t>Giao dự toán</t>
  </si>
  <si>
    <t>Kinh phí thường xuyên</t>
  </si>
  <si>
    <t>Đợt 1</t>
  </si>
  <si>
    <t>Đợt 2</t>
  </si>
  <si>
    <t>1.1</t>
  </si>
  <si>
    <t>Loại 490 Khoản 502 (ĐH và PTCN)</t>
  </si>
  <si>
    <t>1.1.1</t>
  </si>
  <si>
    <t>Quỹ lương theo chỉ tiêu nhân lực được giao</t>
  </si>
  <si>
    <t>1.1.2</t>
  </si>
  <si>
    <t>TK chi để CCTL</t>
  </si>
  <si>
    <t>1.1.4</t>
  </si>
  <si>
    <t xml:space="preserve">Phụ cấp thâm niên </t>
  </si>
  <si>
    <t>1.1.5</t>
  </si>
  <si>
    <t>Chi đào tạo PTNK</t>
  </si>
  <si>
    <t>1.1.6</t>
  </si>
  <si>
    <t xml:space="preserve">Chi đào tạo Cử nhân CLC </t>
  </si>
  <si>
    <t>1.1.7</t>
  </si>
  <si>
    <t xml:space="preserve">Chi thường xuyên ĐHCQ </t>
  </si>
  <si>
    <t>1.1.8</t>
  </si>
  <si>
    <t>Chi bù học phí sư phạm</t>
  </si>
  <si>
    <t>1.1.9</t>
  </si>
  <si>
    <t>Chi đào tạo lưu HS theo diện HĐ của CP</t>
  </si>
  <si>
    <t>1.1.10</t>
  </si>
  <si>
    <t xml:space="preserve">Nhiệm vụ chiến lược </t>
  </si>
  <si>
    <t>1.1.11</t>
  </si>
  <si>
    <t>Chi thực hiện các chỉ tiêu KHNV</t>
  </si>
  <si>
    <t>1.1.12</t>
  </si>
  <si>
    <t>Chi biên soạn giáo trình, tài liệu</t>
  </si>
  <si>
    <t>1.1.13</t>
  </si>
  <si>
    <t>Chi hỗ trợ giảng dạy bổ túc CĐR QH 2011</t>
  </si>
  <si>
    <t>1.1.14</t>
  </si>
  <si>
    <t>Xây dựng CTĐT và Đ.C.CT chuyên ngành Th.S T.Đức</t>
  </si>
  <si>
    <t>Cộng mục 1.1.6 đến 1.1.16 để phân bổ chi TX</t>
  </si>
  <si>
    <t>1.2</t>
  </si>
  <si>
    <t xml:space="preserve"> Loại 490 - khoản 503 (SĐH )</t>
  </si>
  <si>
    <t>1.2.1</t>
  </si>
  <si>
    <t>Chi thường xuyên (gồm giảng dạy NN trong ĐHQG)</t>
  </si>
  <si>
    <t>1.2.2</t>
  </si>
  <si>
    <t>Triển khai XD đề cương NN SĐH</t>
  </si>
  <si>
    <t>Kinh phí không thường xuyên</t>
  </si>
  <si>
    <t>2.1</t>
  </si>
  <si>
    <t xml:space="preserve"> Loại 490- khoản 502</t>
  </si>
  <si>
    <t xml:space="preserve">SỰ NGHIỆP KHOA HỌC CÔNG NGHỆ </t>
  </si>
  <si>
    <t>1.</t>
  </si>
  <si>
    <r>
      <t>Kinh phí thực hiện nhiệm vụ KHCN</t>
    </r>
    <r>
      <rPr>
        <sz val="12"/>
        <rFont val="Times New Roman"/>
        <family val="1"/>
      </rPr>
      <t xml:space="preserve"> (loại 370-khoản 371)</t>
    </r>
  </si>
  <si>
    <t>Đề tài cơ sở</t>
  </si>
  <si>
    <t>Hoạt động KHCN</t>
  </si>
  <si>
    <t>1.3</t>
  </si>
  <si>
    <t>Đề tài nhóm B</t>
  </si>
  <si>
    <t>III</t>
  </si>
  <si>
    <t>CHƯƠNG TRÌNH MỤC TIÊU GDĐT</t>
  </si>
  <si>
    <t>PHẦN II: DỰ TOÁN CHI</t>
  </si>
  <si>
    <t>TỔNG DỰ TOÁN</t>
  </si>
  <si>
    <t xml:space="preserve">  SỰ NGHIỆP GD -ĐT</t>
  </si>
  <si>
    <t xml:space="preserve"> KINH PHÍ THƯỜNG XUYÊN</t>
  </si>
  <si>
    <t xml:space="preserve"> Loại 490 - khoản 502</t>
  </si>
  <si>
    <t>Chi đào tạo PTCN (PTCN lập DT phần HP)</t>
  </si>
  <si>
    <t xml:space="preserve"> +</t>
  </si>
  <si>
    <t>Chi lương biên chế</t>
  </si>
  <si>
    <t>Chi lương hợp đồng có thời hạn</t>
  </si>
  <si>
    <t>Chi phụ cấp ưu đãi (0,7)</t>
  </si>
  <si>
    <t>Các khoản đóng góp (BHXH+YT+TN+CĐ)</t>
  </si>
  <si>
    <t>Xem lại BH 1 tháng</t>
  </si>
  <si>
    <t>Chi học bổng học sinh</t>
  </si>
  <si>
    <t>Chi ăn giữa ca</t>
  </si>
  <si>
    <t>Chi CSVC,các khoản hoạt động khác</t>
  </si>
  <si>
    <t>Chi quỹ lương Đại học</t>
  </si>
  <si>
    <t xml:space="preserve">Cải cách tiền lương </t>
  </si>
  <si>
    <t xml:space="preserve">Chi lương cơ bản </t>
  </si>
  <si>
    <t xml:space="preserve">P/C chức vụ </t>
  </si>
  <si>
    <t>Chi phụ cấp ưu đãi (0,4)</t>
  </si>
  <si>
    <t>Chi lương HĐ đồng BH</t>
  </si>
  <si>
    <t xml:space="preserve">Chi khen thưởng theo các QĐ của Trường </t>
  </si>
  <si>
    <t>Các khoản đóng góp (BH+KPCĐ HĐ)</t>
  </si>
  <si>
    <t xml:space="preserve"> - Bảo hiểm XH+YT+TN</t>
  </si>
  <si>
    <t>xem lai bang luong</t>
  </si>
  <si>
    <t xml:space="preserve"> - Kinh phí công đoàn</t>
  </si>
  <si>
    <t>Làm thêm giờ, độc hại</t>
  </si>
  <si>
    <t>HĐ tiết</t>
  </si>
  <si>
    <t>Phụ cấp thâm niên năm 2014 (cả 24% BH)</t>
  </si>
  <si>
    <t>Thâm niên 2013 bao nhiêu</t>
  </si>
  <si>
    <t>1.1.3</t>
  </si>
  <si>
    <t>Chi cho các hoạt động thường xuyên</t>
  </si>
  <si>
    <t>Chi thu nhập tăng thêm</t>
  </si>
  <si>
    <t>Xem lại 0,2 TNTT là bao nhiêu</t>
  </si>
  <si>
    <t>Chi khám sức khỏe định kỳ</t>
  </si>
  <si>
    <t>Chi hỗ trợ trang phục</t>
  </si>
  <si>
    <t xml:space="preserve">Chi học bổng SV </t>
  </si>
  <si>
    <t xml:space="preserve"> - Chi học bổng khuyến khích học tập</t>
  </si>
  <si>
    <t xml:space="preserve"> - Chi học bổng, SHP cho SVDTTS </t>
  </si>
  <si>
    <t xml:space="preserve"> - Chi trợ cấp SV hộ nghèo, hoàn cảnh KK</t>
  </si>
  <si>
    <t xml:space="preserve"> Dịch vụ công cộng             </t>
  </si>
  <si>
    <t xml:space="preserve"> - Điện</t>
  </si>
  <si>
    <t xml:space="preserve"> - Nước </t>
  </si>
  <si>
    <t xml:space="preserve"> - Vệ sinh </t>
  </si>
  <si>
    <t xml:space="preserve"> - Xăng, dầu</t>
  </si>
  <si>
    <t>Chi phí vật tư văn phòng phẩm</t>
  </si>
  <si>
    <t xml:space="preserve"> - Văn phòng phẩm</t>
  </si>
  <si>
    <t xml:space="preserve"> - Thiết bị văn phòng</t>
  </si>
  <si>
    <t xml:space="preserve">Chi phí thông tin liên lạc                </t>
  </si>
  <si>
    <t xml:space="preserve"> - Cước điện thoại, thuê bao cáp ...</t>
  </si>
  <si>
    <t xml:space="preserve"> - Sách, báo </t>
  </si>
  <si>
    <t xml:space="preserve"> - Chi phí thông tin liên lạc khác               </t>
  </si>
  <si>
    <t>Chi Hội nghị tổng kết năm học</t>
  </si>
  <si>
    <t xml:space="preserve">Công tác phí  </t>
  </si>
  <si>
    <t xml:space="preserve">Chi phí thuê mướn                           </t>
  </si>
  <si>
    <t xml:space="preserve"> - Thuê giảng viên, chuyên gia nước ngoài </t>
  </si>
  <si>
    <t>Xem có lẫn NVCL ko</t>
  </si>
  <si>
    <t xml:space="preserve"> - Hợp đồng khác, VS</t>
  </si>
  <si>
    <t xml:space="preserve">Chi phí đoàn ra                           </t>
  </si>
  <si>
    <t xml:space="preserve">Chi phí đoàn vào                        </t>
  </si>
  <si>
    <t xml:space="preserve">Chi phí nghiệp vụ CM gồm:             </t>
  </si>
  <si>
    <t xml:space="preserve"> * Chi theo chỉ tiêu kế hoạch, nhiệm vụ</t>
  </si>
  <si>
    <t xml:space="preserve"> - XD giáo trình, đề cương, bài giảng điện tử</t>
  </si>
  <si>
    <t>Den dau roi</t>
  </si>
  <si>
    <t xml:space="preserve"> - Phát triển đội ngũ, đào tạo bồi dưỡng CB</t>
  </si>
  <si>
    <t xml:space="preserve"> - Điều chỉnh chương trình SĐH</t>
  </si>
  <si>
    <t xml:space="preserve"> - Hoạt động kiểm định AUN</t>
  </si>
  <si>
    <t>Xem kiem dinh chi chua, rut DT NSNN</t>
  </si>
  <si>
    <t xml:space="preserve"> - Hoạt động kiểm định tiêu chuẩn ĐHQG</t>
  </si>
  <si>
    <t xml:space="preserve"> - Đánh giá và xếp hạng ĐH</t>
  </si>
  <si>
    <t xml:space="preserve"> - Chế độ CS và điều tra SV tốt nghiệp</t>
  </si>
  <si>
    <t xml:space="preserve"> - Đề tài hợp tác </t>
  </si>
  <si>
    <t xml:space="preserve"> - XD ngân hàng câu hỏi</t>
  </si>
  <si>
    <t xml:space="preserve"> - Số hóa tài liệu</t>
  </si>
  <si>
    <t xml:space="preserve"> - Cải cách hành chính và áp dụng ISO </t>
  </si>
  <si>
    <t>* Chi biên soạn giáo trình ĐH</t>
  </si>
  <si>
    <t>* Chi giảng dạy CĐR 2011</t>
  </si>
  <si>
    <t xml:space="preserve"> * Nhiệm vụ chiến lược</t>
  </si>
  <si>
    <t xml:space="preserve"> + QH2012, QH 2013</t>
  </si>
  <si>
    <t xml:space="preserve"> + QH2014</t>
  </si>
  <si>
    <t xml:space="preserve"> + HĐ nhiệm vụ</t>
  </si>
  <si>
    <t xml:space="preserve"> * Chi đào tạo Cử nhân CLC (gồm cả học bổng, bồi dưỡng GV, phân bổ CSVC, ...) </t>
  </si>
  <si>
    <t xml:space="preserve"> * Chi vượt giờ chuẩn</t>
  </si>
  <si>
    <t xml:space="preserve"> * Chi thực tập sư phạm, phiên dịch</t>
  </si>
  <si>
    <t xml:space="preserve"> * Hoạt động của ĐTN (đã bao gồm SV NVCL)</t>
  </si>
  <si>
    <t xml:space="preserve"> * Hỗ trợ phụ cấp CB là ĐUV ĐHQG</t>
  </si>
  <si>
    <t xml:space="preserve"> * Chi đào tạo lưu HS theo diện HĐ của CP</t>
  </si>
  <si>
    <t xml:space="preserve"> * XD CTĐT và điều chỉnh chương trình Ths T.Đức</t>
  </si>
  <si>
    <t xml:space="preserve"> * Chi CM khác (NCKH, BD chuyên môn,…)</t>
  </si>
  <si>
    <t>Xem lại</t>
  </si>
  <si>
    <t xml:space="preserve">Mua sắm TS vô hình                   </t>
  </si>
  <si>
    <t xml:space="preserve">Mua sắm TS hữu hình                   </t>
  </si>
  <si>
    <t xml:space="preserve">Cải tạo, sửa chữa thường xuyên TSCĐ </t>
  </si>
  <si>
    <t xml:space="preserve"> - Sửa máy móc thiết bị</t>
  </si>
  <si>
    <t xml:space="preserve"> - Sửa điện, nước, khác</t>
  </si>
  <si>
    <t xml:space="preserve"> - Sửa chữa tài sản, hạ tầng  </t>
  </si>
  <si>
    <t xml:space="preserve"> + Cải tạo phòng 410A1</t>
  </si>
  <si>
    <t xml:space="preserve"> + Cải tạo phòng 406, 201 A1</t>
  </si>
  <si>
    <t xml:space="preserve"> + Cải tạo các phòng BGH</t>
  </si>
  <si>
    <t xml:space="preserve"> + Cải tạo vệ sinh A2</t>
  </si>
  <si>
    <t xml:space="preserve"> + Cải tạo cửa tầng 2,3,4 B2</t>
  </si>
  <si>
    <t xml:space="preserve"> + Cải tạo Nhà khách</t>
  </si>
  <si>
    <t xml:space="preserve"> + Cải tạo hệ thống chiếu sáng VP khoa</t>
  </si>
  <si>
    <t xml:space="preserve"> + Cải tạo hệ thống chiếu sáng A1, A3</t>
  </si>
  <si>
    <t xml:space="preserve"> + Cải tạo giảng đường B2</t>
  </si>
  <si>
    <t xml:space="preserve"> + Cải tạo bể nước ngầm PTCN</t>
  </si>
  <si>
    <t xml:space="preserve"> + Cải tạo cơ sở hạ tầng khác</t>
  </si>
  <si>
    <t>Các  khoản chi khác</t>
  </si>
  <si>
    <t>LP tuyen sinh</t>
  </si>
  <si>
    <t xml:space="preserve"> Loại 490 - khoản 503 (SĐH)</t>
  </si>
  <si>
    <t>Chi lương, TNTT cho CB khoa SĐH</t>
  </si>
  <si>
    <t>1.2.3</t>
  </si>
  <si>
    <t>Các khoản đóng góp (BH+KPCĐ )</t>
  </si>
  <si>
    <t>1.2.4</t>
  </si>
  <si>
    <t>Giảng dạy+ Hướng dẫn LV,LA (bao gồm dạy trong ĐHQGHN)</t>
  </si>
  <si>
    <t>1.2.5</t>
  </si>
  <si>
    <t>XD đề cương NN SĐH, Giáo trình</t>
  </si>
  <si>
    <t>1.2.6</t>
  </si>
  <si>
    <t>Chi CSVC,TB,VPP….</t>
  </si>
  <si>
    <t xml:space="preserve"> KINH PHÍ  KHÔNG THƯỜNG XUYÊN</t>
  </si>
  <si>
    <t>Kinh phí thực hiện nhiệm vụ KHCN</t>
  </si>
  <si>
    <t xml:space="preserve"> Loại 370 - khoản 371</t>
  </si>
  <si>
    <t xml:space="preserve">Đề tài nhóm A/ B </t>
  </si>
  <si>
    <t>Hội nghị KH trường + SV</t>
  </si>
  <si>
    <t>1.4</t>
  </si>
  <si>
    <t xml:space="preserve">Hội nghị, hội thảo, hoạt động chung </t>
  </si>
  <si>
    <t>1.5</t>
  </si>
  <si>
    <t>Chuyên san ngoại ngữ</t>
  </si>
  <si>
    <t>CTMT NGÀNH GD ĐT</t>
  </si>
  <si>
    <t>Biên tập, hoàn thiện các bảng định dạng đề thi 6 bậc và các văn bản liên quan</t>
  </si>
  <si>
    <t>Xây dựng định dạng đề thi NLTA bậc 3 đến 5, B1 đến C1 (có thử nghiệm tại các trung tâm khảo thí quốc gia và đối sánh với các bài thi quốc tế định dạng IELTS)</t>
  </si>
  <si>
    <t>Xây dựng, thẩm định tài liệu hướng dẫn viết tiểu mục đề thi bậc 3 đến 5, B1 đến C1</t>
  </si>
  <si>
    <t>Bồi dưỡng năng lực viết tiểu mục đề thi bậc 3 đến 5, B1 đến C1</t>
  </si>
  <si>
    <t>Tập huấn cán bộ tổ chức thi, cán bộ chấm thi nói, chấm thi viết cho các kỳ thi khảo sát đánh giá NLTA bậc 3 đến 5, B1 đến C1 theo ĐANNQG2020</t>
  </si>
  <si>
    <t xml:space="preserve">Xây dựng chương trình </t>
  </si>
  <si>
    <t>2.2</t>
  </si>
  <si>
    <t>Bồi dưỡng năng lực Ngoại ngữ và PPGD</t>
  </si>
  <si>
    <t>3.1</t>
  </si>
  <si>
    <t>Nghiên cứu và giới thiệu 01 mô hình đào tạo cử nhân sư phạm tiếng Anh hiệu quả</t>
  </si>
  <si>
    <t>3.2</t>
  </si>
  <si>
    <t>Xây dựng chương trình bồi dưỡng PPGD và kiểm tra đánh giá cho giảng viên tiếng Anh chuyên ngữ bậc đại học và cao đẳng (300 tiết)</t>
  </si>
  <si>
    <t>3.3</t>
  </si>
  <si>
    <t>Bồi dưỡng PPGD và kiểm tra đánh giá cho giảng viên tiếng Anh ở ĐHQGHN và các trường đại học, cao đẳng (300 tiết)</t>
  </si>
  <si>
    <t>4.1</t>
  </si>
  <si>
    <t>Xây dựng chương trình tiếng Anh trên VOV 05 phút/số, 50 số/năm</t>
  </si>
  <si>
    <t>4.2</t>
  </si>
  <si>
    <t>Tổ chức cuộc thi quốc gia Olympic tiếng Anh không chuyên ở bậc đại học (04 vòng)</t>
  </si>
  <si>
    <t>4.3</t>
  </si>
  <si>
    <t>Tổ chức hội thảo quốc gia chia sẻ kinh nghiệm xây dựng cộng đồng học tập ngoại ngữ</t>
  </si>
  <si>
    <t>5.1</t>
  </si>
  <si>
    <t>Xây dựng chương trình tiếng Nhật tại 3 cấp học từ Tiểu học đến THPT</t>
  </si>
  <si>
    <t>5.2</t>
  </si>
  <si>
    <t>Xây dựng chương trình tiếng Hàn Quốc như ngoại ngữ thứ hai</t>
  </si>
  <si>
    <t>Ghi chú: Bảng phân bổ kinh phí chưa bao gồm KP xây dựng khu GDTC: 7 tỷ đồng</t>
  </si>
  <si>
    <t>Hà Nội, ngày 25 tháng 11 năm 2014</t>
  </si>
  <si>
    <t>Nguyễn Thị Hải Yến</t>
  </si>
  <si>
    <t>HIỆU TRƯỞNG</t>
  </si>
  <si>
    <t>GS. Nguyễn Hòa</t>
  </si>
  <si>
    <t xml:space="preserve"> Người lập biểu</t>
  </si>
  <si>
    <t xml:space="preserve"> - Giải thưởng QT, QG, CĐR Tiếng Anh B1 (gồm cả SĐH)</t>
  </si>
  <si>
    <t>Từ nghiên cứu khoa học và chuyển giao công nghệ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</si>
</sst>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  <numFmt numFmtId="165" formatCode="_(* #,##0_);_(* \(#,##0\);_(* &quot;-&quot;??_);_(@_)"/>
    <numFmt numFmtId="166" formatCode="###\ ###\ ###"/>
    <numFmt numFmtId="167" formatCode="###\ ###\ ###\ ###\ "/>
  </numFmts>
  <fonts count="52">
    <font>
      <sz val="14"/>
      <name val=".VnTim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sz val="14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0"/>
      <name val=".VnTimeH"/>
      <family val="2"/>
    </font>
    <font>
      <b/>
      <sz val="9"/>
      <name val="Times New Roman"/>
      <family val="1"/>
    </font>
    <font>
      <b/>
      <sz val="10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i/>
      <sz val="10"/>
      <name val=".VnTime"/>
      <family val="2"/>
    </font>
    <font>
      <i/>
      <sz val="9"/>
      <name val="Times New Roman"/>
      <family val="1"/>
    </font>
    <font>
      <sz val="12"/>
      <color indexed="9"/>
      <name val="Times New Roman"/>
      <family val="1"/>
    </font>
    <font>
      <i/>
      <sz val="11"/>
      <name val=".VnTime"/>
      <family val="2"/>
    </font>
    <font>
      <sz val="11"/>
      <name val=".VnTimeH"/>
      <family val="2"/>
    </font>
    <font>
      <sz val="12"/>
      <name val=".VnTimeH"/>
      <family val="2"/>
    </font>
    <font>
      <b/>
      <sz val="13"/>
      <name val="Times New Roman"/>
      <family val="1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5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5" fillId="0" borderId="18" xfId="55" applyFont="1" applyBorder="1" applyAlignment="1">
      <alignment horizont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18" xfId="55" applyFont="1" applyBorder="1" applyAlignment="1">
      <alignment horizontal="left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center" vertical="top" wrapText="1"/>
      <protection/>
    </xf>
    <xf numFmtId="0" fontId="28" fillId="0" borderId="19" xfId="55" applyFont="1" applyBorder="1" applyAlignment="1">
      <alignment horizontal="justify" vertical="top" wrapText="1"/>
      <protection/>
    </xf>
    <xf numFmtId="0" fontId="5" fillId="0" borderId="19" xfId="55" applyFont="1" applyBorder="1" applyAlignment="1">
      <alignment horizontal="center"/>
      <protection/>
    </xf>
    <xf numFmtId="0" fontId="5" fillId="0" borderId="19" xfId="55" applyFont="1" applyBorder="1" applyAlignment="1">
      <alignment horizontal="left"/>
      <protection/>
    </xf>
    <xf numFmtId="0" fontId="3" fillId="0" borderId="19" xfId="55" applyFont="1" applyBorder="1">
      <alignment/>
      <protection/>
    </xf>
    <xf numFmtId="0" fontId="3" fillId="0" borderId="19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9" fillId="0" borderId="0" xfId="55" applyFont="1" applyAlignment="1">
      <alignment/>
      <protection/>
    </xf>
    <xf numFmtId="0" fontId="25" fillId="0" borderId="0" xfId="55" applyFont="1" applyAlignment="1">
      <alignment/>
      <protection/>
    </xf>
    <xf numFmtId="0" fontId="28" fillId="0" borderId="0" xfId="55" applyFont="1">
      <alignment/>
      <protection/>
    </xf>
    <xf numFmtId="3" fontId="27" fillId="0" borderId="0" xfId="55" applyNumberFormat="1" applyFont="1">
      <alignment/>
      <protection/>
    </xf>
    <xf numFmtId="3" fontId="25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3" fontId="5" fillId="0" borderId="19" xfId="55" applyNumberFormat="1" applyFont="1" applyBorder="1" applyAlignment="1">
      <alignment horizontal="center" wrapText="1"/>
      <protection/>
    </xf>
    <xf numFmtId="3" fontId="5" fillId="0" borderId="18" xfId="55" applyNumberFormat="1" applyFont="1" applyBorder="1" applyAlignment="1">
      <alignment horizontal="center" wrapText="1"/>
      <protection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165" fontId="30" fillId="0" borderId="0" xfId="42" applyNumberFormat="1" applyFont="1" applyAlignment="1">
      <alignment horizontal="right" vertical="center"/>
    </xf>
    <xf numFmtId="165" fontId="31" fillId="0" borderId="0" xfId="42" applyNumberFormat="1" applyFont="1" applyAlignment="1">
      <alignment vertical="center"/>
    </xf>
    <xf numFmtId="165" fontId="0" fillId="0" borderId="0" xfId="42" applyNumberFormat="1" applyFont="1" applyAlignment="1">
      <alignment/>
    </xf>
    <xf numFmtId="0" fontId="31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30" fillId="0" borderId="0" xfId="42" applyNumberFormat="1" applyFont="1" applyAlignment="1">
      <alignment vertical="center"/>
    </xf>
    <xf numFmtId="0" fontId="3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165" fontId="32" fillId="0" borderId="0" xfId="42" applyNumberFormat="1" applyFont="1" applyAlignment="1">
      <alignment/>
    </xf>
    <xf numFmtId="0" fontId="5" fillId="0" borderId="21" xfId="0" applyFont="1" applyFill="1" applyBorder="1" applyAlignment="1">
      <alignment vertical="center"/>
    </xf>
    <xf numFmtId="165" fontId="3" fillId="0" borderId="21" xfId="4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65" fontId="32" fillId="0" borderId="0" xfId="42" applyNumberFormat="1" applyFont="1" applyFill="1" applyAlignment="1">
      <alignment/>
    </xf>
    <xf numFmtId="0" fontId="3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5" fillId="0" borderId="11" xfId="42" applyNumberFormat="1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165" fontId="3" fillId="0" borderId="11" xfId="42" applyNumberFormat="1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0" fontId="35" fillId="0" borderId="0" xfId="0" applyFont="1" applyAlignment="1">
      <alignment/>
    </xf>
    <xf numFmtId="165" fontId="35" fillId="0" borderId="0" xfId="42" applyNumberFormat="1" applyFont="1" applyAlignment="1">
      <alignment/>
    </xf>
    <xf numFmtId="0" fontId="5" fillId="0" borderId="11" xfId="0" applyFont="1" applyFill="1" applyBorder="1" applyAlignment="1">
      <alignment vertical="center"/>
    </xf>
    <xf numFmtId="165" fontId="5" fillId="0" borderId="11" xfId="42" applyNumberFormat="1" applyFont="1" applyFill="1" applyBorder="1" applyAlignment="1">
      <alignment horizontal="right" vertical="center"/>
    </xf>
    <xf numFmtId="165" fontId="5" fillId="0" borderId="11" xfId="42" applyNumberFormat="1" applyFont="1" applyFill="1" applyBorder="1" applyAlignment="1">
      <alignment vertical="center"/>
    </xf>
    <xf numFmtId="167" fontId="5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horizontal="right" vertical="center"/>
    </xf>
    <xf numFmtId="165" fontId="3" fillId="0" borderId="11" xfId="42" applyNumberFormat="1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165" fontId="35" fillId="0" borderId="0" xfId="42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67" fontId="5" fillId="0" borderId="11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165" fontId="31" fillId="0" borderId="11" xfId="42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65" fontId="30" fillId="0" borderId="11" xfId="42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165" fontId="31" fillId="0" borderId="12" xfId="42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5" fontId="31" fillId="0" borderId="0" xfId="42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65" fontId="32" fillId="0" borderId="0" xfId="42" applyNumberFormat="1" applyFont="1" applyFill="1" applyBorder="1" applyAlignment="1">
      <alignment/>
    </xf>
    <xf numFmtId="0" fontId="32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165" fontId="31" fillId="0" borderId="21" xfId="42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165" fontId="31" fillId="0" borderId="11" xfId="42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7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Fill="1" applyBorder="1" applyAlignment="1">
      <alignment vertical="center"/>
    </xf>
    <xf numFmtId="165" fontId="3" fillId="0" borderId="0" xfId="42" applyNumberFormat="1" applyFont="1" applyAlignment="1">
      <alignment/>
    </xf>
    <xf numFmtId="165" fontId="3" fillId="24" borderId="11" xfId="42" applyNumberFormat="1" applyFont="1" applyFill="1" applyBorder="1" applyAlignment="1">
      <alignment vertical="center"/>
    </xf>
    <xf numFmtId="43" fontId="35" fillId="0" borderId="0" xfId="0" applyNumberFormat="1" applyFont="1" applyAlignment="1">
      <alignment/>
    </xf>
    <xf numFmtId="165" fontId="3" fillId="0" borderId="11" xfId="42" applyNumberFormat="1" applyFont="1" applyBorder="1" applyAlignment="1">
      <alignment horizontal="right" vertical="center"/>
    </xf>
    <xf numFmtId="165" fontId="3" fillId="24" borderId="11" xfId="42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165" fontId="28" fillId="0" borderId="11" xfId="42" applyNumberFormat="1" applyFont="1" applyFill="1" applyBorder="1" applyAlignment="1">
      <alignment vertical="center"/>
    </xf>
    <xf numFmtId="165" fontId="28" fillId="24" borderId="11" xfId="42" applyNumberFormat="1" applyFont="1" applyFill="1" applyBorder="1" applyAlignment="1">
      <alignment vertical="center"/>
    </xf>
    <xf numFmtId="165" fontId="28" fillId="0" borderId="11" xfId="42" applyNumberFormat="1" applyFont="1" applyBorder="1" applyAlignment="1">
      <alignment vertical="center"/>
    </xf>
    <xf numFmtId="167" fontId="28" fillId="0" borderId="11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165" fontId="43" fillId="0" borderId="0" xfId="42" applyNumberFormat="1" applyFont="1" applyAlignment="1">
      <alignment/>
    </xf>
    <xf numFmtId="0" fontId="4" fillId="0" borderId="11" xfId="0" applyFont="1" applyBorder="1" applyAlignment="1">
      <alignment horizontal="left" vertical="center"/>
    </xf>
    <xf numFmtId="0" fontId="42" fillId="0" borderId="0" xfId="0" applyFont="1" applyAlignment="1">
      <alignment/>
    </xf>
    <xf numFmtId="165" fontId="42" fillId="0" borderId="0" xfId="42" applyNumberFormat="1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166" fontId="28" fillId="0" borderId="11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165" fontId="42" fillId="0" borderId="0" xfId="42" applyNumberFormat="1" applyFont="1" applyFill="1" applyAlignment="1">
      <alignment/>
    </xf>
    <xf numFmtId="0" fontId="35" fillId="0" borderId="11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65" fontId="31" fillId="0" borderId="11" xfId="42" applyNumberFormat="1" applyFont="1" applyBorder="1" applyAlignment="1">
      <alignment vertical="center"/>
    </xf>
    <xf numFmtId="165" fontId="46" fillId="0" borderId="11" xfId="42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42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5" fontId="36" fillId="0" borderId="0" xfId="42" applyNumberFormat="1" applyFont="1" applyFill="1" applyBorder="1" applyAlignment="1">
      <alignment horizontal="right" vertical="center"/>
    </xf>
    <xf numFmtId="165" fontId="47" fillId="0" borderId="0" xfId="42" applyNumberFormat="1" applyFont="1" applyAlignment="1">
      <alignment horizontal="right" vertical="center"/>
    </xf>
    <xf numFmtId="165" fontId="43" fillId="0" borderId="0" xfId="42" applyNumberFormat="1" applyFont="1" applyAlignment="1">
      <alignment vertical="center"/>
    </xf>
    <xf numFmtId="165" fontId="48" fillId="0" borderId="0" xfId="42" applyNumberFormat="1" applyFont="1" applyAlignment="1">
      <alignment horizontal="right" vertical="center"/>
    </xf>
    <xf numFmtId="165" fontId="39" fillId="0" borderId="0" xfId="42" applyNumberFormat="1" applyFont="1" applyAlignment="1">
      <alignment vertical="center"/>
    </xf>
    <xf numFmtId="164" fontId="39" fillId="0" borderId="0" xfId="0" applyNumberFormat="1" applyFont="1" applyAlignment="1">
      <alignment vertical="center"/>
    </xf>
    <xf numFmtId="165" fontId="49" fillId="0" borderId="0" xfId="42" applyNumberFormat="1" applyFont="1" applyBorder="1" applyAlignment="1">
      <alignment vertical="center"/>
    </xf>
    <xf numFmtId="167" fontId="43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67" fontId="3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165" fontId="36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64" fontId="35" fillId="0" borderId="0" xfId="0" applyNumberFormat="1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29" fillId="0" borderId="0" xfId="55" applyFont="1" applyAlignment="1">
      <alignment horizontal="center"/>
      <protection/>
    </xf>
    <xf numFmtId="3" fontId="3" fillId="0" borderId="19" xfId="55" applyNumberFormat="1" applyFont="1" applyBorder="1" applyAlignment="1">
      <alignment horizontal="center" vertical="top" wrapText="1"/>
      <protection/>
    </xf>
    <xf numFmtId="3" fontId="3" fillId="0" borderId="19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28" fillId="0" borderId="0" xfId="55" applyFont="1" applyBorder="1" applyAlignment="1">
      <alignment horizontal="center" vertical="top" wrapText="1"/>
      <protection/>
    </xf>
    <xf numFmtId="3" fontId="3" fillId="0" borderId="0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1" fillId="0" borderId="11" xfId="0" applyFont="1" applyBorder="1" applyAlignment="1">
      <alignment horizontal="left" vertical="center"/>
    </xf>
    <xf numFmtId="164" fontId="30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165" fontId="45" fillId="0" borderId="11" xfId="42" applyNumberFormat="1" applyFont="1" applyFill="1" applyBorder="1" applyAlignment="1">
      <alignment vertical="center"/>
    </xf>
    <xf numFmtId="167" fontId="45" fillId="0" borderId="11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165" fontId="44" fillId="0" borderId="0" xfId="42" applyNumberFormat="1" applyFont="1" applyFill="1" applyAlignment="1">
      <alignment/>
    </xf>
    <xf numFmtId="0" fontId="33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/>
    </xf>
    <xf numFmtId="165" fontId="2" fillId="0" borderId="19" xfId="42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22" xfId="42" applyNumberFormat="1" applyFont="1" applyFill="1" applyBorder="1" applyAlignment="1">
      <alignment horizontal="center" vertical="center" wrapText="1"/>
    </xf>
    <xf numFmtId="165" fontId="32" fillId="0" borderId="22" xfId="42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165" fontId="3" fillId="0" borderId="11" xfId="42" applyNumberFormat="1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/>
    </xf>
    <xf numFmtId="167" fontId="5" fillId="0" borderId="11" xfId="0" applyNumberFormat="1" applyFont="1" applyFill="1" applyBorder="1" applyAlignment="1">
      <alignment horizontal="right" vertical="center"/>
    </xf>
    <xf numFmtId="165" fontId="3" fillId="0" borderId="23" xfId="42" applyNumberFormat="1" applyFont="1" applyFill="1" applyBorder="1" applyAlignment="1">
      <alignment vertical="center"/>
    </xf>
    <xf numFmtId="165" fontId="5" fillId="0" borderId="21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/>
    </xf>
    <xf numFmtId="0" fontId="43" fillId="0" borderId="0" xfId="0" applyFont="1" applyFill="1" applyAlignment="1">
      <alignment/>
    </xf>
    <xf numFmtId="165" fontId="43" fillId="0" borderId="0" xfId="42" applyNumberFormat="1" applyFont="1" applyFill="1" applyAlignment="1">
      <alignment/>
    </xf>
    <xf numFmtId="0" fontId="43" fillId="0" borderId="0" xfId="0" applyFont="1" applyFill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165" fontId="28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50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/>
      <protection/>
    </xf>
    <xf numFmtId="0" fontId="28" fillId="0" borderId="0" xfId="55" applyFont="1" applyAlignment="1">
      <alignment horizontal="right"/>
      <protection/>
    </xf>
    <xf numFmtId="0" fontId="2" fillId="0" borderId="0" xfId="55" applyFont="1" applyAlignment="1">
      <alignment horizont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5" fontId="5" fillId="0" borderId="18" xfId="42" applyNumberFormat="1" applyFont="1" applyBorder="1" applyAlignment="1">
      <alignment horizontal="center" vertical="center" wrapText="1"/>
    </xf>
    <xf numFmtId="165" fontId="5" fillId="0" borderId="24" xfId="42" applyNumberFormat="1" applyFont="1" applyBorder="1" applyAlignment="1">
      <alignment horizontal="center" vertical="center" wrapText="1"/>
    </xf>
    <xf numFmtId="165" fontId="32" fillId="0" borderId="24" xfId="42" applyNumberFormat="1" applyFont="1" applyBorder="1" applyAlignment="1">
      <alignment horizontal="center" vertical="center" wrapText="1"/>
    </xf>
    <xf numFmtId="165" fontId="5" fillId="0" borderId="13" xfId="42" applyNumberFormat="1" applyFont="1" applyBorder="1" applyAlignment="1">
      <alignment horizontal="center" vertical="center" wrapText="1"/>
    </xf>
    <xf numFmtId="165" fontId="5" fillId="0" borderId="25" xfId="42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3. Bieu 20-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3">
      <selection activeCell="F17" sqref="F17"/>
    </sheetView>
  </sheetViews>
  <sheetFormatPr defaultColWidth="8.66015625" defaultRowHeight="18"/>
  <cols>
    <col min="1" max="1" width="5.5" style="46" customWidth="1"/>
    <col min="2" max="2" width="35.91015625" style="34" customWidth="1"/>
    <col min="3" max="3" width="12.08203125" style="34" customWidth="1"/>
    <col min="4" max="4" width="13.91015625" style="52" customWidth="1"/>
    <col min="5" max="16384" width="8.83203125" style="34" customWidth="1"/>
  </cols>
  <sheetData>
    <row r="1" spans="1:4" s="31" customFormat="1" ht="15.75">
      <c r="A1" s="31" t="s">
        <v>65</v>
      </c>
      <c r="C1" s="32" t="s">
        <v>66</v>
      </c>
      <c r="D1" s="50"/>
    </row>
    <row r="2" spans="1:4" s="31" customFormat="1" ht="15.75">
      <c r="A2" s="32" t="s">
        <v>67</v>
      </c>
      <c r="D2" s="51"/>
    </row>
    <row r="3" ht="12" customHeight="1">
      <c r="A3" s="33"/>
    </row>
    <row r="4" spans="1:4" ht="18.75">
      <c r="A4" s="263" t="s">
        <v>68</v>
      </c>
      <c r="B4" s="263"/>
      <c r="C4" s="263"/>
      <c r="D4" s="263"/>
    </row>
    <row r="5" spans="1:4" ht="29.25" customHeight="1">
      <c r="A5" s="264" t="s">
        <v>69</v>
      </c>
      <c r="B5" s="265"/>
      <c r="C5" s="265"/>
      <c r="D5" s="265"/>
    </row>
    <row r="6" spans="1:4" ht="11.25" customHeight="1">
      <c r="A6" s="266"/>
      <c r="B6" s="266"/>
      <c r="C6" s="266"/>
      <c r="D6" s="266"/>
    </row>
    <row r="7" spans="1:4" s="37" customFormat="1" ht="22.5" customHeight="1">
      <c r="A7" s="35" t="s">
        <v>70</v>
      </c>
      <c r="B7" s="36" t="s">
        <v>71</v>
      </c>
      <c r="C7" s="36" t="s">
        <v>72</v>
      </c>
      <c r="D7" s="53" t="s">
        <v>73</v>
      </c>
    </row>
    <row r="8" spans="1:4" ht="36.75" customHeight="1">
      <c r="A8" s="35" t="s">
        <v>74</v>
      </c>
      <c r="B8" s="38" t="s">
        <v>75</v>
      </c>
      <c r="C8" s="39" t="s">
        <v>76</v>
      </c>
      <c r="D8" s="54"/>
    </row>
    <row r="9" spans="1:4" ht="21" customHeight="1">
      <c r="A9" s="40">
        <v>1</v>
      </c>
      <c r="B9" s="41" t="s">
        <v>77</v>
      </c>
      <c r="C9" s="39" t="s">
        <v>76</v>
      </c>
      <c r="D9" s="218">
        <v>13</v>
      </c>
    </row>
    <row r="10" spans="1:4" ht="21" customHeight="1">
      <c r="A10" s="40">
        <v>2</v>
      </c>
      <c r="B10" s="41" t="s">
        <v>78</v>
      </c>
      <c r="C10" s="39" t="s">
        <v>76</v>
      </c>
      <c r="D10" s="218">
        <v>8</v>
      </c>
    </row>
    <row r="11" spans="1:4" ht="21" customHeight="1">
      <c r="A11" s="40">
        <v>3</v>
      </c>
      <c r="B11" s="41" t="s">
        <v>79</v>
      </c>
      <c r="C11" s="39" t="s">
        <v>76</v>
      </c>
      <c r="D11" s="218">
        <v>5</v>
      </c>
    </row>
    <row r="12" spans="1:4" ht="39.75" customHeight="1">
      <c r="A12" s="35" t="s">
        <v>74</v>
      </c>
      <c r="B12" s="38" t="s">
        <v>80</v>
      </c>
      <c r="C12" s="39" t="s">
        <v>76</v>
      </c>
      <c r="D12" s="54"/>
    </row>
    <row r="13" spans="1:4" ht="24" customHeight="1">
      <c r="A13" s="40">
        <v>1</v>
      </c>
      <c r="B13" s="41" t="s">
        <v>77</v>
      </c>
      <c r="C13" s="39" t="s">
        <v>76</v>
      </c>
      <c r="D13" s="218"/>
    </row>
    <row r="14" spans="1:4" ht="24" customHeight="1">
      <c r="A14" s="40">
        <v>2</v>
      </c>
      <c r="B14" s="41" t="s">
        <v>78</v>
      </c>
      <c r="C14" s="39" t="s">
        <v>76</v>
      </c>
      <c r="D14" s="218"/>
    </row>
    <row r="15" spans="1:4" ht="24" customHeight="1">
      <c r="A15" s="40">
        <v>3</v>
      </c>
      <c r="B15" s="41" t="s">
        <v>79</v>
      </c>
      <c r="C15" s="39" t="s">
        <v>76</v>
      </c>
      <c r="D15" s="218"/>
    </row>
    <row r="16" spans="1:4" ht="37.5" customHeight="1">
      <c r="A16" s="35" t="s">
        <v>81</v>
      </c>
      <c r="B16" s="38" t="s">
        <v>82</v>
      </c>
      <c r="C16" s="39" t="s">
        <v>76</v>
      </c>
      <c r="D16" s="54"/>
    </row>
    <row r="17" spans="1:4" ht="23.25" customHeight="1">
      <c r="A17" s="40">
        <v>1</v>
      </c>
      <c r="B17" s="41" t="s">
        <v>79</v>
      </c>
      <c r="C17" s="39" t="s">
        <v>76</v>
      </c>
      <c r="D17" s="218">
        <v>8</v>
      </c>
    </row>
    <row r="18" spans="1:4" ht="21.75" customHeight="1">
      <c r="A18" s="42" t="s">
        <v>83</v>
      </c>
      <c r="B18" s="43" t="s">
        <v>84</v>
      </c>
      <c r="C18" s="40" t="s">
        <v>85</v>
      </c>
      <c r="D18" s="219"/>
    </row>
    <row r="19" spans="1:4" ht="26.25" customHeight="1">
      <c r="A19" s="45">
        <v>1</v>
      </c>
      <c r="B19" s="44" t="s">
        <v>86</v>
      </c>
      <c r="C19" s="40" t="s">
        <v>85</v>
      </c>
      <c r="D19" s="219">
        <v>97</v>
      </c>
    </row>
    <row r="20" spans="1:4" ht="26.25" customHeight="1">
      <c r="A20" s="45">
        <v>2</v>
      </c>
      <c r="B20" s="44" t="s">
        <v>87</v>
      </c>
      <c r="C20" s="40" t="s">
        <v>85</v>
      </c>
      <c r="D20" s="219">
        <v>37</v>
      </c>
    </row>
    <row r="21" spans="1:4" ht="26.25" customHeight="1">
      <c r="A21" s="45">
        <v>3</v>
      </c>
      <c r="B21" s="44" t="s">
        <v>327</v>
      </c>
      <c r="C21" s="40" t="s">
        <v>85</v>
      </c>
      <c r="D21" s="219">
        <v>0</v>
      </c>
    </row>
    <row r="22" spans="1:4" ht="26.25" customHeight="1">
      <c r="A22" s="45">
        <v>4</v>
      </c>
      <c r="B22" s="44" t="s">
        <v>88</v>
      </c>
      <c r="C22" s="40" t="s">
        <v>85</v>
      </c>
      <c r="D22" s="219">
        <v>54</v>
      </c>
    </row>
    <row r="23" spans="1:4" ht="26.25" customHeight="1">
      <c r="A23" s="220"/>
      <c r="B23" s="221"/>
      <c r="C23" s="222"/>
      <c r="D23" s="223"/>
    </row>
    <row r="24" spans="3:6" ht="15.75">
      <c r="C24" s="262" t="s">
        <v>321</v>
      </c>
      <c r="D24" s="262"/>
      <c r="E24" s="47"/>
      <c r="F24" s="47"/>
    </row>
    <row r="25" spans="2:6" ht="15.75">
      <c r="B25" s="224" t="s">
        <v>325</v>
      </c>
      <c r="C25" s="261" t="s">
        <v>323</v>
      </c>
      <c r="D25" s="261"/>
      <c r="E25" s="48"/>
      <c r="F25" s="48"/>
    </row>
    <row r="26" spans="2:6" ht="15.75">
      <c r="B26" s="49"/>
      <c r="C26" s="262"/>
      <c r="D26" s="262"/>
      <c r="E26" s="48"/>
      <c r="F26" s="48"/>
    </row>
    <row r="27" spans="2:6" ht="15.75">
      <c r="B27" s="49"/>
      <c r="C27" s="217"/>
      <c r="D27" s="217"/>
      <c r="E27" s="48"/>
      <c r="F27" s="48"/>
    </row>
    <row r="31" spans="2:4" ht="16.5">
      <c r="B31" s="34" t="s">
        <v>322</v>
      </c>
      <c r="C31" s="260" t="s">
        <v>324</v>
      </c>
      <c r="D31" s="260"/>
    </row>
  </sheetData>
  <sheetProtection/>
  <mergeCells count="7">
    <mergeCell ref="C31:D31"/>
    <mergeCell ref="C25:D25"/>
    <mergeCell ref="C26:D26"/>
    <mergeCell ref="A4:D4"/>
    <mergeCell ref="A5:D5"/>
    <mergeCell ref="A6:D6"/>
    <mergeCell ref="C24:D24"/>
  </mergeCells>
  <printOptions horizontalCentered="1"/>
  <pageMargins left="0.75" right="0.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6">
      <selection activeCell="E41" sqref="E41"/>
    </sheetView>
  </sheetViews>
  <sheetFormatPr defaultColWidth="8.66015625" defaultRowHeight="18"/>
  <cols>
    <col min="1" max="1" width="2.58203125" style="1" customWidth="1"/>
    <col min="2" max="2" width="34" style="1" customWidth="1"/>
    <col min="3" max="3" width="11.91015625" style="55" customWidth="1"/>
    <col min="4" max="4" width="7.83203125" style="56" customWidth="1"/>
    <col min="5" max="5" width="15.5" style="2" customWidth="1"/>
    <col min="6" max="6" width="15.33203125" style="1" customWidth="1"/>
    <col min="7" max="16384" width="8.66015625" style="1" customWidth="1"/>
  </cols>
  <sheetData>
    <row r="1" spans="1:4" s="31" customFormat="1" ht="15.75">
      <c r="A1" s="31" t="s">
        <v>65</v>
      </c>
      <c r="C1" s="32"/>
      <c r="D1" s="50"/>
    </row>
    <row r="2" spans="1:4" s="31" customFormat="1" ht="15.75">
      <c r="A2" s="32" t="s">
        <v>67</v>
      </c>
      <c r="D2" s="51"/>
    </row>
    <row r="3" spans="1:4" s="34" customFormat="1" ht="12" customHeight="1">
      <c r="A3" s="33"/>
      <c r="D3" s="52"/>
    </row>
    <row r="4" spans="1:4" s="34" customFormat="1" ht="18.75">
      <c r="A4" s="263" t="s">
        <v>68</v>
      </c>
      <c r="B4" s="263"/>
      <c r="C4" s="263"/>
      <c r="D4" s="263"/>
    </row>
    <row r="5" spans="1:4" s="34" customFormat="1" ht="42" customHeight="1">
      <c r="A5" s="267" t="s">
        <v>69</v>
      </c>
      <c r="B5" s="263"/>
      <c r="C5" s="263"/>
      <c r="D5" s="263"/>
    </row>
    <row r="6" spans="2:5" s="3" customFormat="1" ht="18.75">
      <c r="B6" s="24"/>
      <c r="C6" s="24"/>
      <c r="D6" s="24"/>
      <c r="E6" s="24"/>
    </row>
    <row r="7" spans="2:5" s="3" customFormat="1" ht="27" customHeight="1">
      <c r="B7" s="21" t="s">
        <v>90</v>
      </c>
      <c r="C7" s="57"/>
      <c r="D7" s="58"/>
      <c r="E7" s="25"/>
    </row>
    <row r="8" spans="2:5" s="5" customFormat="1" ht="21.75" customHeight="1">
      <c r="B8" s="26" t="s">
        <v>0</v>
      </c>
      <c r="C8" s="30" t="s">
        <v>15</v>
      </c>
      <c r="D8" s="28" t="s">
        <v>16</v>
      </c>
      <c r="E8" s="226" t="s">
        <v>30</v>
      </c>
    </row>
    <row r="9" spans="2:5" s="5" customFormat="1" ht="21.75" customHeight="1">
      <c r="B9" s="7" t="s">
        <v>1</v>
      </c>
      <c r="C9" s="8"/>
      <c r="D9" s="12"/>
      <c r="E9" s="9"/>
    </row>
    <row r="10" spans="2:5" s="3" customFormat="1" ht="21.75" customHeight="1">
      <c r="B10" s="7" t="s">
        <v>2</v>
      </c>
      <c r="C10" s="8" t="s">
        <v>54</v>
      </c>
      <c r="D10" s="28">
        <v>3335</v>
      </c>
      <c r="E10" s="9">
        <f>0.8*550000*D10*10</f>
        <v>14674000000</v>
      </c>
    </row>
    <row r="11" spans="2:5" s="3" customFormat="1" ht="21.75" customHeight="1">
      <c r="B11" s="7" t="s">
        <v>3</v>
      </c>
      <c r="C11" s="8"/>
      <c r="D11" s="28">
        <v>123</v>
      </c>
      <c r="E11" s="9"/>
    </row>
    <row r="12" spans="2:5" s="3" customFormat="1" ht="21.75" customHeight="1">
      <c r="B12" s="7" t="s">
        <v>4</v>
      </c>
      <c r="C12" s="8"/>
      <c r="D12" s="12">
        <v>8</v>
      </c>
      <c r="E12" s="22"/>
    </row>
    <row r="13" spans="2:5" s="3" customFormat="1" ht="21.75" customHeight="1">
      <c r="B13" s="7" t="s">
        <v>23</v>
      </c>
      <c r="C13" s="8"/>
      <c r="D13" s="28">
        <v>1447</v>
      </c>
      <c r="E13" s="9"/>
    </row>
    <row r="14" spans="2:5" s="3" customFormat="1" ht="21.75" customHeight="1">
      <c r="B14" s="7" t="s">
        <v>5</v>
      </c>
      <c r="C14" s="8"/>
      <c r="D14" s="12"/>
      <c r="E14" s="9"/>
    </row>
    <row r="15" spans="2:5" s="3" customFormat="1" ht="21.75" customHeight="1">
      <c r="B15" s="7" t="s">
        <v>6</v>
      </c>
      <c r="C15" s="8" t="s">
        <v>38</v>
      </c>
      <c r="D15" s="28">
        <v>1137</v>
      </c>
      <c r="E15" s="9">
        <f>200000*D15*10</f>
        <v>2274000000</v>
      </c>
    </row>
    <row r="16" spans="2:5" s="3" customFormat="1" ht="21.75" customHeight="1">
      <c r="B16" s="7" t="s">
        <v>35</v>
      </c>
      <c r="C16" s="8" t="s">
        <v>55</v>
      </c>
      <c r="D16" s="28">
        <v>348</v>
      </c>
      <c r="E16" s="9">
        <f>1050000*10*D16</f>
        <v>3654000000</v>
      </c>
    </row>
    <row r="17" spans="2:5" s="3" customFormat="1" ht="21.75" customHeight="1">
      <c r="B17" s="7"/>
      <c r="C17" s="8"/>
      <c r="D17" s="28"/>
      <c r="E17" s="9"/>
    </row>
    <row r="18" spans="2:5" s="3" customFormat="1" ht="21.75" customHeight="1">
      <c r="B18" s="7" t="s">
        <v>7</v>
      </c>
      <c r="C18" s="8"/>
      <c r="D18" s="12"/>
      <c r="E18" s="9">
        <f>120000*D18*10</f>
        <v>0</v>
      </c>
    </row>
    <row r="19" spans="2:5" s="3" customFormat="1" ht="21.75" customHeight="1">
      <c r="B19" s="7" t="s">
        <v>20</v>
      </c>
      <c r="C19" s="8" t="s">
        <v>56</v>
      </c>
      <c r="D19" s="12">
        <v>320</v>
      </c>
      <c r="E19" s="9">
        <f>825000*D19*10</f>
        <v>2640000000</v>
      </c>
    </row>
    <row r="20" spans="2:5" s="3" customFormat="1" ht="21.75" customHeight="1">
      <c r="B20" s="7" t="s">
        <v>21</v>
      </c>
      <c r="C20" s="8" t="s">
        <v>57</v>
      </c>
      <c r="D20" s="12">
        <v>30</v>
      </c>
      <c r="E20" s="9">
        <f>1375000*D20*10</f>
        <v>412500000</v>
      </c>
    </row>
    <row r="21" spans="2:5" s="3" customFormat="1" ht="21.75" customHeight="1">
      <c r="B21" s="7" t="s">
        <v>8</v>
      </c>
      <c r="C21" s="8"/>
      <c r="D21" s="12"/>
      <c r="E21" s="9"/>
    </row>
    <row r="22" spans="2:8" s="3" customFormat="1" ht="21.75" customHeight="1">
      <c r="B22" s="7" t="s">
        <v>2</v>
      </c>
      <c r="C22" s="8" t="s">
        <v>58</v>
      </c>
      <c r="D22" s="28">
        <v>1957</v>
      </c>
      <c r="E22" s="9">
        <f>250000*D22*33</f>
        <v>16145250000</v>
      </c>
      <c r="H22" s="3" t="s">
        <v>36</v>
      </c>
    </row>
    <row r="23" spans="2:5" s="3" customFormat="1" ht="21.75" customHeight="1">
      <c r="B23" s="7" t="s">
        <v>9</v>
      </c>
      <c r="C23" s="8"/>
      <c r="D23" s="12"/>
      <c r="E23" s="9"/>
    </row>
    <row r="24" spans="2:5" s="3" customFormat="1" ht="21.75" customHeight="1">
      <c r="B24" s="7" t="s">
        <v>2</v>
      </c>
      <c r="C24" s="8"/>
      <c r="D24" s="12"/>
      <c r="E24" s="9">
        <f>130000*D24*32</f>
        <v>0</v>
      </c>
    </row>
    <row r="25" spans="2:5" s="3" customFormat="1" ht="21.75" customHeight="1">
      <c r="B25" s="7" t="s">
        <v>10</v>
      </c>
      <c r="C25" s="8"/>
      <c r="D25" s="12"/>
      <c r="E25" s="9"/>
    </row>
    <row r="26" spans="2:5" s="3" customFormat="1" ht="21.75" customHeight="1">
      <c r="B26" s="7" t="s">
        <v>2</v>
      </c>
      <c r="C26" s="8"/>
      <c r="D26" s="12"/>
      <c r="E26" s="9">
        <f>1500000*D26</f>
        <v>0</v>
      </c>
    </row>
    <row r="27" spans="2:5" s="3" customFormat="1" ht="21.75" customHeight="1">
      <c r="B27" s="7" t="s">
        <v>42</v>
      </c>
      <c r="C27" s="8" t="s">
        <v>59</v>
      </c>
      <c r="D27" s="12">
        <v>1400</v>
      </c>
      <c r="E27" s="9">
        <f>265000*10*D27</f>
        <v>3710000000</v>
      </c>
    </row>
    <row r="28" spans="2:5" s="3" customFormat="1" ht="21.75" customHeight="1">
      <c r="B28" s="7" t="s">
        <v>43</v>
      </c>
      <c r="C28" s="8"/>
      <c r="D28" s="12"/>
      <c r="E28" s="9">
        <f>225000*20*D28*80%</f>
        <v>0</v>
      </c>
    </row>
    <row r="29" spans="2:5" s="3" customFormat="1" ht="21.75" customHeight="1">
      <c r="B29" s="7" t="s">
        <v>44</v>
      </c>
      <c r="C29" s="8" t="s">
        <v>48</v>
      </c>
      <c r="D29" s="12">
        <v>110</v>
      </c>
      <c r="E29" s="9">
        <f>27000000*D29</f>
        <v>2970000000</v>
      </c>
    </row>
    <row r="30" spans="2:5" s="3" customFormat="1" ht="21.75" customHeight="1">
      <c r="B30" s="7" t="s">
        <v>45</v>
      </c>
      <c r="C30" s="8" t="s">
        <v>48</v>
      </c>
      <c r="D30" s="12">
        <v>12</v>
      </c>
      <c r="E30" s="9">
        <f>27000000*D30</f>
        <v>324000000</v>
      </c>
    </row>
    <row r="31" spans="2:5" s="3" customFormat="1" ht="21.75" customHeight="1">
      <c r="B31" s="7" t="s">
        <v>60</v>
      </c>
      <c r="C31" s="8" t="s">
        <v>61</v>
      </c>
      <c r="D31" s="12">
        <v>9</v>
      </c>
      <c r="E31" s="9">
        <f>31800000*D31</f>
        <v>286200000</v>
      </c>
    </row>
    <row r="32" spans="2:5" s="3" customFormat="1" ht="21.75" customHeight="1">
      <c r="B32" s="7" t="s">
        <v>47</v>
      </c>
      <c r="C32" s="8" t="s">
        <v>49</v>
      </c>
      <c r="D32" s="12">
        <v>100</v>
      </c>
      <c r="E32" s="9">
        <f>45150000*D32</f>
        <v>4515000000</v>
      </c>
    </row>
    <row r="33" spans="2:5" s="3" customFormat="1" ht="21.75" customHeight="1">
      <c r="B33" s="7" t="s">
        <v>31</v>
      </c>
      <c r="C33" s="8"/>
      <c r="D33" s="12"/>
      <c r="E33" s="9"/>
    </row>
    <row r="34" spans="1:5" s="3" customFormat="1" ht="21.75" customHeight="1">
      <c r="A34" s="3" t="s">
        <v>32</v>
      </c>
      <c r="B34" s="7" t="s">
        <v>33</v>
      </c>
      <c r="C34" s="8" t="s">
        <v>63</v>
      </c>
      <c r="D34" s="12">
        <v>60</v>
      </c>
      <c r="E34" s="9">
        <f>1799*21000*D34*30%</f>
        <v>680022000</v>
      </c>
    </row>
    <row r="35" spans="2:5" s="3" customFormat="1" ht="21.75" customHeight="1">
      <c r="B35" s="7"/>
      <c r="C35" s="8"/>
      <c r="D35" s="12"/>
      <c r="E35" s="9">
        <f>9450000*D35*70%</f>
        <v>0</v>
      </c>
    </row>
    <row r="36" spans="2:5" s="3" customFormat="1" ht="21.75" customHeight="1">
      <c r="B36" s="7" t="s">
        <v>17</v>
      </c>
      <c r="C36" s="59" t="s">
        <v>64</v>
      </c>
      <c r="D36" s="12"/>
      <c r="E36" s="22">
        <v>174630000</v>
      </c>
    </row>
    <row r="37" spans="2:5" s="3" customFormat="1" ht="21.75" customHeight="1">
      <c r="B37" s="7" t="s">
        <v>18</v>
      </c>
      <c r="C37" s="8"/>
      <c r="D37" s="12"/>
      <c r="E37" s="22"/>
    </row>
    <row r="38" spans="2:6" s="3" customFormat="1" ht="21.75" customHeight="1">
      <c r="B38" s="60" t="s">
        <v>19</v>
      </c>
      <c r="C38" s="61" t="s">
        <v>46</v>
      </c>
      <c r="D38" s="62"/>
      <c r="E38" s="63">
        <v>147700000</v>
      </c>
      <c r="F38" s="4"/>
    </row>
    <row r="39" spans="2:5" s="3" customFormat="1" ht="21.75" customHeight="1">
      <c r="B39" s="14" t="s">
        <v>91</v>
      </c>
      <c r="C39" s="64"/>
      <c r="D39" s="65"/>
      <c r="E39" s="23"/>
    </row>
    <row r="40" spans="2:5" s="13" customFormat="1" ht="21.75" customHeight="1">
      <c r="B40" s="17"/>
      <c r="C40" s="57"/>
      <c r="D40" s="58"/>
      <c r="E40" s="18"/>
    </row>
    <row r="41" spans="2:5" s="227" customFormat="1" ht="21.75" customHeight="1">
      <c r="B41" s="228" t="s">
        <v>22</v>
      </c>
      <c r="C41" s="229"/>
      <c r="D41" s="76"/>
      <c r="E41" s="230"/>
    </row>
    <row r="42" spans="2:5" s="3" customFormat="1" ht="21.75" customHeight="1">
      <c r="B42" s="15"/>
      <c r="C42" s="66"/>
      <c r="D42" s="67"/>
      <c r="E42" s="16"/>
    </row>
    <row r="43" spans="2:5" s="3" customFormat="1" ht="21.75" customHeight="1">
      <c r="B43" s="11" t="s">
        <v>11</v>
      </c>
      <c r="C43" s="29" t="s">
        <v>15</v>
      </c>
      <c r="D43" s="6" t="s">
        <v>16</v>
      </c>
      <c r="E43" s="6" t="s">
        <v>25</v>
      </c>
    </row>
    <row r="44" spans="2:5" s="3" customFormat="1" ht="21.75" customHeight="1">
      <c r="B44" s="19" t="s">
        <v>24</v>
      </c>
      <c r="C44" s="68"/>
      <c r="D44" s="69">
        <v>1578</v>
      </c>
      <c r="E44" s="70"/>
    </row>
    <row r="45" spans="2:5" s="3" customFormat="1" ht="21.75" customHeight="1">
      <c r="B45" s="7" t="s">
        <v>34</v>
      </c>
      <c r="C45" s="8"/>
      <c r="D45" s="12"/>
      <c r="E45" s="71">
        <f>SUM(E46:E57)</f>
        <v>2221200000</v>
      </c>
    </row>
    <row r="46" spans="2:5" s="13" customFormat="1" ht="15.75">
      <c r="B46" s="7" t="s">
        <v>62</v>
      </c>
      <c r="C46" s="8" t="s">
        <v>51</v>
      </c>
      <c r="D46" s="12">
        <v>27</v>
      </c>
      <c r="E46" s="9">
        <f>550000*10*D46</f>
        <v>148500000</v>
      </c>
    </row>
    <row r="47" spans="2:5" s="13" customFormat="1" ht="15.75">
      <c r="B47" s="7" t="s">
        <v>28</v>
      </c>
      <c r="C47" s="8" t="s">
        <v>52</v>
      </c>
      <c r="D47" s="12">
        <v>106</v>
      </c>
      <c r="E47" s="9">
        <f>D47*480000*10</f>
        <v>508800000</v>
      </c>
    </row>
    <row r="48" spans="2:5" s="13" customFormat="1" ht="15.75">
      <c r="B48" s="7" t="s">
        <v>29</v>
      </c>
      <c r="C48" s="8" t="s">
        <v>53</v>
      </c>
      <c r="D48" s="12">
        <v>170</v>
      </c>
      <c r="E48" s="9">
        <f>D48*420000*10</f>
        <v>714000000</v>
      </c>
    </row>
    <row r="49" spans="2:5" s="13" customFormat="1" ht="15.75">
      <c r="B49" s="7"/>
      <c r="C49" s="8"/>
      <c r="D49" s="12"/>
      <c r="E49" s="9"/>
    </row>
    <row r="50" spans="2:5" s="3" customFormat="1" ht="15.75">
      <c r="B50" s="72" t="s">
        <v>27</v>
      </c>
      <c r="C50" s="8"/>
      <c r="D50" s="12"/>
      <c r="E50" s="9">
        <v>282000000</v>
      </c>
    </row>
    <row r="51" spans="2:5" s="3" customFormat="1" ht="15.75">
      <c r="B51" s="72" t="s">
        <v>37</v>
      </c>
      <c r="C51" s="8" t="s">
        <v>39</v>
      </c>
      <c r="D51" s="12">
        <v>34</v>
      </c>
      <c r="E51" s="9">
        <f>150000*D51*10</f>
        <v>51000000</v>
      </c>
    </row>
    <row r="52" spans="2:5" s="3" customFormat="1" ht="15.75">
      <c r="B52" s="7" t="s">
        <v>28</v>
      </c>
      <c r="C52" s="8" t="s">
        <v>40</v>
      </c>
      <c r="D52" s="12">
        <v>43</v>
      </c>
      <c r="E52" s="9">
        <f>90000*D52*10</f>
        <v>38700000</v>
      </c>
    </row>
    <row r="53" spans="2:5" s="3" customFormat="1" ht="15.75">
      <c r="B53" s="7" t="s">
        <v>29</v>
      </c>
      <c r="C53" s="8" t="s">
        <v>41</v>
      </c>
      <c r="D53" s="12">
        <v>52</v>
      </c>
      <c r="E53" s="9">
        <f>60000*D53*10</f>
        <v>31200000</v>
      </c>
    </row>
    <row r="54" spans="2:5" s="3" customFormat="1" ht="15.75">
      <c r="B54" s="7"/>
      <c r="C54" s="8"/>
      <c r="D54" s="12"/>
      <c r="E54" s="9"/>
    </row>
    <row r="55" spans="2:5" s="3" customFormat="1" ht="15.75">
      <c r="B55" s="7" t="s">
        <v>26</v>
      </c>
      <c r="C55" s="8"/>
      <c r="D55" s="12"/>
      <c r="E55" s="9">
        <v>240000000</v>
      </c>
    </row>
    <row r="56" spans="2:5" s="3" customFormat="1" ht="15.75">
      <c r="B56" s="72" t="s">
        <v>37</v>
      </c>
      <c r="C56" s="8" t="s">
        <v>50</v>
      </c>
      <c r="D56" s="12">
        <v>30</v>
      </c>
      <c r="E56" s="9">
        <f>240000*D56*9</f>
        <v>64800000</v>
      </c>
    </row>
    <row r="57" spans="2:5" ht="18.75">
      <c r="B57" s="10" t="s">
        <v>28</v>
      </c>
      <c r="C57" s="73" t="s">
        <v>38</v>
      </c>
      <c r="D57" s="74">
        <v>79</v>
      </c>
      <c r="E57" s="75">
        <f>200000*D57*9</f>
        <v>142200000</v>
      </c>
    </row>
    <row r="58" spans="2:5" ht="18.75">
      <c r="B58" s="20"/>
      <c r="C58" s="66"/>
      <c r="D58" s="76"/>
      <c r="E58" s="16"/>
    </row>
    <row r="59" spans="2:5" ht="18.75">
      <c r="B59" s="21" t="s">
        <v>89</v>
      </c>
      <c r="C59" s="77"/>
      <c r="D59" s="67"/>
      <c r="E59" s="16"/>
    </row>
    <row r="60" spans="2:5" ht="18.75">
      <c r="B60" s="19" t="s">
        <v>12</v>
      </c>
      <c r="C60" s="27">
        <v>8332110</v>
      </c>
      <c r="D60" s="67"/>
      <c r="E60" s="16"/>
    </row>
    <row r="61" spans="2:5" ht="18.75">
      <c r="B61" s="7" t="s">
        <v>13</v>
      </c>
      <c r="C61" s="22">
        <v>27003473</v>
      </c>
      <c r="D61" s="67"/>
      <c r="E61" s="16"/>
    </row>
    <row r="62" spans="2:5" ht="18.75">
      <c r="B62" s="7" t="s">
        <v>14</v>
      </c>
      <c r="C62" s="22">
        <v>8120651</v>
      </c>
      <c r="D62" s="67"/>
      <c r="E62" s="16"/>
    </row>
    <row r="63" spans="2:5" ht="18.75">
      <c r="B63" s="10"/>
      <c r="C63" s="78"/>
      <c r="D63" s="67"/>
      <c r="E63" s="16"/>
    </row>
    <row r="65" spans="1:6" s="34" customFormat="1" ht="15.75">
      <c r="A65" s="46"/>
      <c r="C65" s="47" t="s">
        <v>321</v>
      </c>
      <c r="D65" s="47"/>
      <c r="E65" s="47"/>
      <c r="F65" s="47"/>
    </row>
    <row r="66" spans="1:6" s="34" customFormat="1" ht="15.75">
      <c r="A66" s="46"/>
      <c r="B66" s="224" t="s">
        <v>325</v>
      </c>
      <c r="C66" s="261" t="s">
        <v>323</v>
      </c>
      <c r="D66" s="261"/>
      <c r="E66" s="48"/>
      <c r="F66" s="48"/>
    </row>
    <row r="67" spans="1:6" s="34" customFormat="1" ht="15.75">
      <c r="A67" s="46"/>
      <c r="B67" s="49"/>
      <c r="C67" s="262"/>
      <c r="D67" s="262"/>
      <c r="E67" s="48"/>
      <c r="F67" s="48"/>
    </row>
    <row r="68" spans="1:4" s="34" customFormat="1" ht="15.75">
      <c r="A68" s="46"/>
      <c r="D68" s="52"/>
    </row>
    <row r="69" spans="1:4" s="34" customFormat="1" ht="15.75">
      <c r="A69" s="46"/>
      <c r="D69" s="52"/>
    </row>
    <row r="70" spans="1:4" s="34" customFormat="1" ht="15.75">
      <c r="A70" s="46"/>
      <c r="D70" s="52"/>
    </row>
    <row r="71" spans="1:4" s="34" customFormat="1" ht="16.5">
      <c r="A71" s="46"/>
      <c r="B71" s="34" t="s">
        <v>322</v>
      </c>
      <c r="C71" s="260" t="s">
        <v>324</v>
      </c>
      <c r="D71" s="260"/>
    </row>
  </sheetData>
  <sheetProtection/>
  <mergeCells count="5">
    <mergeCell ref="C67:D67"/>
    <mergeCell ref="C71:D71"/>
    <mergeCell ref="A4:D4"/>
    <mergeCell ref="A5:D5"/>
    <mergeCell ref="C66:D66"/>
  </mergeCells>
  <printOptions horizontalCentered="1"/>
  <pageMargins left="0.25" right="0" top="0.5" bottom="0.25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77">
      <selection activeCell="E186" sqref="E186"/>
    </sheetView>
  </sheetViews>
  <sheetFormatPr defaultColWidth="8.66015625" defaultRowHeight="18"/>
  <cols>
    <col min="1" max="1" width="5.16015625" style="0" customWidth="1"/>
    <col min="2" max="2" width="30.08203125" style="0" customWidth="1"/>
    <col min="3" max="3" width="7.33203125" style="213" customWidth="1"/>
    <col min="4" max="4" width="6.66015625" style="83" customWidth="1"/>
    <col min="5" max="5" width="8.33203125" style="109" customWidth="1"/>
    <col min="6" max="6" width="7.5" style="83" customWidth="1"/>
    <col min="7" max="7" width="7.08203125" style="83" customWidth="1"/>
    <col min="8" max="8" width="7.83203125" style="0" customWidth="1"/>
    <col min="9" max="9" width="0" style="0" hidden="1" customWidth="1"/>
    <col min="10" max="10" width="12.5" style="83" hidden="1" customWidth="1"/>
    <col min="11" max="11" width="9.41015625" style="0" hidden="1" customWidth="1"/>
    <col min="12" max="12" width="0" style="0" hidden="1" customWidth="1"/>
  </cols>
  <sheetData>
    <row r="1" spans="1:8" ht="15.75" customHeight="1">
      <c r="A1" s="79" t="s">
        <v>92</v>
      </c>
      <c r="B1" s="80"/>
      <c r="C1" s="81"/>
      <c r="D1" s="82"/>
      <c r="E1" s="82"/>
      <c r="F1" s="82"/>
      <c r="G1" s="82"/>
      <c r="H1" s="80"/>
    </row>
    <row r="2" spans="1:8" ht="18.75" customHeight="1">
      <c r="A2" s="84" t="s">
        <v>93</v>
      </c>
      <c r="B2" s="80"/>
      <c r="C2" s="81"/>
      <c r="D2" s="85"/>
      <c r="E2" s="85"/>
      <c r="F2" s="85"/>
      <c r="G2" s="85"/>
      <c r="H2" s="86"/>
    </row>
    <row r="3" spans="1:8" ht="36.75" customHeight="1">
      <c r="A3" s="87"/>
      <c r="B3" s="88" t="s">
        <v>94</v>
      </c>
      <c r="C3" s="81"/>
      <c r="D3" s="89"/>
      <c r="E3" s="89"/>
      <c r="F3" s="89"/>
      <c r="G3" s="89"/>
      <c r="H3" s="90"/>
    </row>
    <row r="4" spans="1:8" ht="36" customHeight="1">
      <c r="A4" s="87"/>
      <c r="B4" s="271" t="s">
        <v>95</v>
      </c>
      <c r="C4" s="272"/>
      <c r="D4" s="272"/>
      <c r="E4" s="272"/>
      <c r="F4" s="272"/>
      <c r="G4" s="272"/>
      <c r="H4" s="272"/>
    </row>
    <row r="5" spans="1:8" ht="25.5" customHeight="1">
      <c r="A5" s="87"/>
      <c r="B5" s="91"/>
      <c r="C5" s="81"/>
      <c r="D5" s="92"/>
      <c r="E5" s="92"/>
      <c r="F5" s="92"/>
      <c r="G5" s="92" t="s">
        <v>96</v>
      </c>
      <c r="H5" s="93"/>
    </row>
    <row r="6" spans="1:10" s="94" customFormat="1" ht="24.75" customHeight="1">
      <c r="A6" s="273" t="s">
        <v>97</v>
      </c>
      <c r="B6" s="275" t="s">
        <v>98</v>
      </c>
      <c r="C6" s="277" t="s">
        <v>99</v>
      </c>
      <c r="D6" s="277" t="s">
        <v>100</v>
      </c>
      <c r="E6" s="277" t="s">
        <v>101</v>
      </c>
      <c r="F6" s="280" t="s">
        <v>102</v>
      </c>
      <c r="G6" s="277" t="s">
        <v>103</v>
      </c>
      <c r="H6" s="268" t="s">
        <v>104</v>
      </c>
      <c r="J6" s="95"/>
    </row>
    <row r="7" spans="1:10" s="94" customFormat="1" ht="50.25" customHeight="1">
      <c r="A7" s="274"/>
      <c r="B7" s="276"/>
      <c r="C7" s="278"/>
      <c r="D7" s="279"/>
      <c r="E7" s="278"/>
      <c r="F7" s="281"/>
      <c r="G7" s="278" t="s">
        <v>105</v>
      </c>
      <c r="H7" s="269"/>
      <c r="J7" s="95"/>
    </row>
    <row r="8" spans="1:10" s="99" customFormat="1" ht="21.75" customHeight="1">
      <c r="A8" s="240"/>
      <c r="B8" s="241" t="s">
        <v>106</v>
      </c>
      <c r="C8" s="242"/>
      <c r="D8" s="243"/>
      <c r="E8" s="242"/>
      <c r="F8" s="242"/>
      <c r="G8" s="242"/>
      <c r="H8" s="244"/>
      <c r="J8" s="100"/>
    </row>
    <row r="9" spans="1:10" s="99" customFormat="1" ht="24.75" customHeight="1">
      <c r="A9" s="216" t="s">
        <v>107</v>
      </c>
      <c r="B9" s="96"/>
      <c r="C9" s="97"/>
      <c r="D9" s="97"/>
      <c r="E9" s="97"/>
      <c r="F9" s="97"/>
      <c r="G9" s="97"/>
      <c r="H9" s="98"/>
      <c r="J9" s="100"/>
    </row>
    <row r="10" spans="1:10" s="94" customFormat="1" ht="24.75" customHeight="1">
      <c r="A10" s="101">
        <v>1</v>
      </c>
      <c r="B10" s="102" t="s">
        <v>108</v>
      </c>
      <c r="C10" s="104">
        <v>18887</v>
      </c>
      <c r="D10" s="104">
        <v>0</v>
      </c>
      <c r="E10" s="104"/>
      <c r="F10" s="104"/>
      <c r="G10" s="104"/>
      <c r="H10" s="105">
        <v>20580</v>
      </c>
      <c r="J10" s="95"/>
    </row>
    <row r="11" spans="1:10" s="108" customFormat="1" ht="24.75" customHeight="1">
      <c r="A11" s="101"/>
      <c r="B11" s="103" t="s">
        <v>109</v>
      </c>
      <c r="C11" s="106">
        <v>16879</v>
      </c>
      <c r="D11" s="106"/>
      <c r="E11" s="106"/>
      <c r="F11" s="106"/>
      <c r="G11" s="106"/>
      <c r="H11" s="107">
        <v>19280</v>
      </c>
      <c r="J11" s="109"/>
    </row>
    <row r="12" spans="1:10" s="108" customFormat="1" ht="24.75" customHeight="1">
      <c r="A12" s="101"/>
      <c r="B12" s="103" t="s">
        <v>110</v>
      </c>
      <c r="C12" s="106">
        <v>2008</v>
      </c>
      <c r="D12" s="106"/>
      <c r="E12" s="106"/>
      <c r="F12" s="106"/>
      <c r="G12" s="106"/>
      <c r="H12" s="107">
        <v>1300</v>
      </c>
      <c r="J12" s="109"/>
    </row>
    <row r="13" spans="1:10" s="94" customFormat="1" ht="24.75" customHeight="1">
      <c r="A13" s="101">
        <v>2</v>
      </c>
      <c r="B13" s="102" t="s">
        <v>111</v>
      </c>
      <c r="C13" s="104">
        <v>18887</v>
      </c>
      <c r="D13" s="104">
        <v>0</v>
      </c>
      <c r="E13" s="104"/>
      <c r="F13" s="104"/>
      <c r="G13" s="104"/>
      <c r="H13" s="105">
        <v>20580</v>
      </c>
      <c r="J13" s="95"/>
    </row>
    <row r="14" spans="1:10" s="108" customFormat="1" ht="24.75" customHeight="1">
      <c r="A14" s="101"/>
      <c r="B14" s="103" t="s">
        <v>112</v>
      </c>
      <c r="C14" s="106">
        <v>10127.4</v>
      </c>
      <c r="D14" s="106"/>
      <c r="E14" s="106"/>
      <c r="F14" s="106"/>
      <c r="G14" s="106"/>
      <c r="H14" s="107">
        <v>11568</v>
      </c>
      <c r="J14" s="109"/>
    </row>
    <row r="15" spans="1:10" s="108" customFormat="1" ht="24.75" customHeight="1">
      <c r="A15" s="101"/>
      <c r="B15" s="103" t="s">
        <v>113</v>
      </c>
      <c r="C15" s="106">
        <v>6751.6</v>
      </c>
      <c r="D15" s="106"/>
      <c r="E15" s="106"/>
      <c r="F15" s="106"/>
      <c r="G15" s="106"/>
      <c r="H15" s="107">
        <v>7712</v>
      </c>
      <c r="J15" s="109"/>
    </row>
    <row r="16" spans="1:10" s="108" customFormat="1" ht="24.75" customHeight="1">
      <c r="A16" s="101"/>
      <c r="B16" s="103" t="s">
        <v>110</v>
      </c>
      <c r="C16" s="106">
        <v>2008</v>
      </c>
      <c r="D16" s="106"/>
      <c r="E16" s="106"/>
      <c r="F16" s="106"/>
      <c r="G16" s="106"/>
      <c r="H16" s="107">
        <v>1300</v>
      </c>
      <c r="J16" s="109"/>
    </row>
    <row r="17" spans="1:10" s="99" customFormat="1" ht="24.75" customHeight="1">
      <c r="A17" s="216" t="s">
        <v>114</v>
      </c>
      <c r="B17" s="110"/>
      <c r="C17" s="111">
        <v>88738</v>
      </c>
      <c r="D17" s="112">
        <v>4254.5</v>
      </c>
      <c r="E17" s="112">
        <v>94827</v>
      </c>
      <c r="F17" s="112">
        <v>0</v>
      </c>
      <c r="G17" s="112">
        <v>98297</v>
      </c>
      <c r="H17" s="113"/>
      <c r="J17" s="100"/>
    </row>
    <row r="18" spans="1:12" s="99" customFormat="1" ht="24.75" customHeight="1">
      <c r="A18" s="114" t="s">
        <v>74</v>
      </c>
      <c r="B18" s="110" t="s">
        <v>115</v>
      </c>
      <c r="C18" s="111">
        <v>87468</v>
      </c>
      <c r="D18" s="112">
        <v>3570</v>
      </c>
      <c r="E18" s="112">
        <v>84092</v>
      </c>
      <c r="F18" s="112">
        <v>0</v>
      </c>
      <c r="G18" s="112">
        <v>87562</v>
      </c>
      <c r="H18" s="113"/>
      <c r="J18" s="100"/>
      <c r="K18" s="270" t="s">
        <v>116</v>
      </c>
      <c r="L18" s="270"/>
    </row>
    <row r="19" spans="1:12" s="99" customFormat="1" ht="24.75" customHeight="1">
      <c r="A19" s="114">
        <v>1</v>
      </c>
      <c r="B19" s="110" t="s">
        <v>117</v>
      </c>
      <c r="C19" s="111">
        <v>90001</v>
      </c>
      <c r="D19" s="112">
        <v>3570</v>
      </c>
      <c r="E19" s="112">
        <v>84092</v>
      </c>
      <c r="F19" s="112">
        <v>0</v>
      </c>
      <c r="G19" s="112">
        <v>87562</v>
      </c>
      <c r="H19" s="113"/>
      <c r="J19" s="100"/>
      <c r="K19" s="115" t="s">
        <v>118</v>
      </c>
      <c r="L19" s="115" t="s">
        <v>119</v>
      </c>
    </row>
    <row r="20" spans="1:12" s="99" customFormat="1" ht="24.75" customHeight="1">
      <c r="A20" s="116" t="s">
        <v>120</v>
      </c>
      <c r="B20" s="110" t="s">
        <v>121</v>
      </c>
      <c r="C20" s="111">
        <v>84750</v>
      </c>
      <c r="D20" s="112">
        <v>2769</v>
      </c>
      <c r="E20" s="112">
        <v>80653</v>
      </c>
      <c r="F20" s="112">
        <v>0</v>
      </c>
      <c r="G20" s="112">
        <v>83422</v>
      </c>
      <c r="H20" s="112"/>
      <c r="J20" s="100"/>
      <c r="K20" s="100">
        <f>75226</f>
        <v>75226</v>
      </c>
      <c r="L20" s="100">
        <v>5427</v>
      </c>
    </row>
    <row r="21" spans="1:10" s="122" customFormat="1" ht="24.75" customHeight="1">
      <c r="A21" s="117" t="s">
        <v>122</v>
      </c>
      <c r="B21" s="118" t="s">
        <v>123</v>
      </c>
      <c r="C21" s="119"/>
      <c r="D21" s="120"/>
      <c r="E21" s="120">
        <v>55556</v>
      </c>
      <c r="F21" s="120"/>
      <c r="G21" s="120">
        <v>55556</v>
      </c>
      <c r="H21" s="121"/>
      <c r="J21" s="123"/>
    </row>
    <row r="22" spans="1:10" s="122" customFormat="1" ht="24.75" customHeight="1">
      <c r="A22" s="117" t="s">
        <v>124</v>
      </c>
      <c r="B22" s="124" t="s">
        <v>125</v>
      </c>
      <c r="C22" s="120"/>
      <c r="D22" s="120"/>
      <c r="E22" s="120"/>
      <c r="F22" s="120"/>
      <c r="G22" s="120">
        <v>0</v>
      </c>
      <c r="H22" s="121"/>
      <c r="J22" s="123">
        <f>7712-1030</f>
        <v>6682</v>
      </c>
    </row>
    <row r="23" spans="1:10" s="122" customFormat="1" ht="24.75" customHeight="1">
      <c r="A23" s="117" t="s">
        <v>126</v>
      </c>
      <c r="B23" s="124" t="s">
        <v>127</v>
      </c>
      <c r="C23" s="120"/>
      <c r="D23" s="120"/>
      <c r="E23" s="120"/>
      <c r="F23" s="120"/>
      <c r="G23" s="120">
        <v>0</v>
      </c>
      <c r="H23" s="121"/>
      <c r="J23" s="123"/>
    </row>
    <row r="24" spans="1:10" s="122" customFormat="1" ht="24.75" customHeight="1">
      <c r="A24" s="117" t="s">
        <v>128</v>
      </c>
      <c r="B24" s="124" t="s">
        <v>129</v>
      </c>
      <c r="C24" s="120"/>
      <c r="D24" s="120"/>
      <c r="E24" s="120">
        <v>6270</v>
      </c>
      <c r="F24" s="120"/>
      <c r="G24" s="120">
        <v>6270</v>
      </c>
      <c r="H24" s="121"/>
      <c r="J24" s="123"/>
    </row>
    <row r="25" spans="1:10" s="122" customFormat="1" ht="24.75" customHeight="1">
      <c r="A25" s="117" t="s">
        <v>130</v>
      </c>
      <c r="B25" s="124" t="s">
        <v>131</v>
      </c>
      <c r="C25" s="120"/>
      <c r="D25" s="120">
        <v>767.52</v>
      </c>
      <c r="E25" s="120">
        <v>1960</v>
      </c>
      <c r="F25" s="120"/>
      <c r="G25" s="120">
        <v>2727.52</v>
      </c>
      <c r="H25" s="121"/>
      <c r="J25" s="123"/>
    </row>
    <row r="26" spans="1:10" s="122" customFormat="1" ht="24.75" customHeight="1">
      <c r="A26" s="117" t="s">
        <v>132</v>
      </c>
      <c r="B26" s="124" t="s">
        <v>133</v>
      </c>
      <c r="C26" s="120"/>
      <c r="D26" s="120">
        <v>567.48</v>
      </c>
      <c r="E26" s="120">
        <v>9667</v>
      </c>
      <c r="F26" s="120"/>
      <c r="G26" s="120">
        <v>10234.48</v>
      </c>
      <c r="H26" s="121"/>
      <c r="J26" s="123"/>
    </row>
    <row r="27" spans="1:10" s="122" customFormat="1" ht="24.75" customHeight="1">
      <c r="A27" s="117" t="s">
        <v>134</v>
      </c>
      <c r="B27" s="124" t="s">
        <v>135</v>
      </c>
      <c r="C27" s="120"/>
      <c r="D27" s="120"/>
      <c r="E27" s="120">
        <v>5255</v>
      </c>
      <c r="F27" s="120"/>
      <c r="G27" s="120">
        <v>5255</v>
      </c>
      <c r="H27" s="121"/>
      <c r="J27" s="123"/>
    </row>
    <row r="28" spans="1:10" s="122" customFormat="1" ht="24.75" customHeight="1">
      <c r="A28" s="117" t="s">
        <v>136</v>
      </c>
      <c r="B28" s="124" t="s">
        <v>137</v>
      </c>
      <c r="C28" s="120"/>
      <c r="D28" s="120"/>
      <c r="E28" s="120">
        <v>43</v>
      </c>
      <c r="F28" s="120"/>
      <c r="G28" s="120">
        <v>43</v>
      </c>
      <c r="H28" s="121"/>
      <c r="J28" s="123"/>
    </row>
    <row r="29" spans="1:10" s="122" customFormat="1" ht="24.75" customHeight="1">
      <c r="A29" s="117" t="s">
        <v>138</v>
      </c>
      <c r="B29" s="118" t="s">
        <v>139</v>
      </c>
      <c r="C29" s="120"/>
      <c r="D29" s="120">
        <v>1268</v>
      </c>
      <c r="E29" s="120">
        <v>1500</v>
      </c>
      <c r="F29" s="120"/>
      <c r="G29" s="120">
        <v>2768</v>
      </c>
      <c r="H29" s="121"/>
      <c r="J29" s="123"/>
    </row>
    <row r="30" spans="1:10" s="122" customFormat="1" ht="24.75" customHeight="1">
      <c r="A30" s="117" t="s">
        <v>140</v>
      </c>
      <c r="B30" s="118" t="s">
        <v>141</v>
      </c>
      <c r="C30" s="120"/>
      <c r="D30" s="120">
        <v>166</v>
      </c>
      <c r="E30" s="120">
        <v>160</v>
      </c>
      <c r="F30" s="120"/>
      <c r="G30" s="120">
        <v>326</v>
      </c>
      <c r="H30" s="121"/>
      <c r="J30" s="123"/>
    </row>
    <row r="31" spans="1:10" s="122" customFormat="1" ht="24.75" customHeight="1">
      <c r="A31" s="117" t="s">
        <v>142</v>
      </c>
      <c r="B31" s="118" t="s">
        <v>143</v>
      </c>
      <c r="C31" s="120"/>
      <c r="D31" s="120"/>
      <c r="E31" s="120">
        <v>150</v>
      </c>
      <c r="F31" s="120"/>
      <c r="G31" s="120">
        <v>150</v>
      </c>
      <c r="H31" s="121"/>
      <c r="J31" s="123"/>
    </row>
    <row r="32" spans="1:10" s="122" customFormat="1" ht="24.75" customHeight="1">
      <c r="A32" s="117" t="s">
        <v>144</v>
      </c>
      <c r="B32" s="118" t="s">
        <v>145</v>
      </c>
      <c r="C32" s="120"/>
      <c r="D32" s="120"/>
      <c r="E32" s="120">
        <v>92</v>
      </c>
      <c r="F32" s="120"/>
      <c r="G32" s="120">
        <v>92</v>
      </c>
      <c r="H32" s="121"/>
      <c r="J32" s="123"/>
    </row>
    <row r="33" spans="1:10" s="122" customFormat="1" ht="24.75" customHeight="1" hidden="1">
      <c r="A33" s="125" t="s">
        <v>146</v>
      </c>
      <c r="B33" s="126" t="s">
        <v>147</v>
      </c>
      <c r="C33" s="120"/>
      <c r="D33" s="120"/>
      <c r="E33" s="120"/>
      <c r="F33" s="120"/>
      <c r="G33" s="120">
        <v>0</v>
      </c>
      <c r="H33" s="121"/>
      <c r="J33" s="123"/>
    </row>
    <row r="34" spans="1:10" s="122" customFormat="1" ht="24.75" customHeight="1" hidden="1">
      <c r="A34" s="125"/>
      <c r="B34" s="126"/>
      <c r="C34" s="120"/>
      <c r="D34" s="120"/>
      <c r="E34" s="120"/>
      <c r="F34" s="120"/>
      <c r="G34" s="120"/>
      <c r="H34" s="121"/>
      <c r="J34" s="123"/>
    </row>
    <row r="35" spans="1:10" s="99" customFormat="1" ht="24.75" customHeight="1" hidden="1">
      <c r="A35" s="116"/>
      <c r="B35" s="127" t="s">
        <v>148</v>
      </c>
      <c r="C35" s="112">
        <v>0</v>
      </c>
      <c r="D35" s="112">
        <v>2769</v>
      </c>
      <c r="E35" s="112" t="e">
        <v>#REF!</v>
      </c>
      <c r="F35" s="112"/>
      <c r="G35" s="112">
        <v>21596</v>
      </c>
      <c r="H35" s="128"/>
      <c r="J35" s="100"/>
    </row>
    <row r="36" spans="1:12" s="99" customFormat="1" ht="24.75" customHeight="1">
      <c r="A36" s="116" t="s">
        <v>149</v>
      </c>
      <c r="B36" s="110" t="s">
        <v>150</v>
      </c>
      <c r="C36" s="112">
        <v>4007</v>
      </c>
      <c r="D36" s="112">
        <v>801</v>
      </c>
      <c r="E36" s="112">
        <v>3439</v>
      </c>
      <c r="F36" s="112">
        <v>0</v>
      </c>
      <c r="G36" s="112">
        <v>4140</v>
      </c>
      <c r="H36" s="112"/>
      <c r="J36" s="100"/>
      <c r="K36" s="99">
        <v>3190</v>
      </c>
      <c r="L36" s="99">
        <v>249</v>
      </c>
    </row>
    <row r="37" spans="1:10" s="122" customFormat="1" ht="24.75" customHeight="1">
      <c r="A37" s="129" t="s">
        <v>151</v>
      </c>
      <c r="B37" s="126" t="s">
        <v>152</v>
      </c>
      <c r="C37" s="120">
        <v>3938</v>
      </c>
      <c r="D37" s="120">
        <v>801</v>
      </c>
      <c r="E37" s="120">
        <v>3439</v>
      </c>
      <c r="F37" s="120">
        <v>0</v>
      </c>
      <c r="G37" s="120">
        <v>4140</v>
      </c>
      <c r="H37" s="120"/>
      <c r="J37" s="123"/>
    </row>
    <row r="38" spans="1:10" s="122" customFormat="1" ht="24.75" customHeight="1">
      <c r="A38" s="129" t="s">
        <v>153</v>
      </c>
      <c r="B38" s="118" t="s">
        <v>154</v>
      </c>
      <c r="C38" s="120">
        <v>69</v>
      </c>
      <c r="D38" s="120">
        <v>0</v>
      </c>
      <c r="E38" s="120"/>
      <c r="F38" s="120">
        <v>0</v>
      </c>
      <c r="G38" s="120"/>
      <c r="H38" s="120"/>
      <c r="J38" s="123"/>
    </row>
    <row r="39" spans="1:10" s="122" customFormat="1" ht="24.75" customHeight="1">
      <c r="A39" s="114">
        <v>2</v>
      </c>
      <c r="B39" s="110" t="s">
        <v>155</v>
      </c>
      <c r="C39" s="120">
        <v>0</v>
      </c>
      <c r="D39" s="120"/>
      <c r="E39" s="120"/>
      <c r="F39" s="120"/>
      <c r="G39" s="120"/>
      <c r="H39" s="121"/>
      <c r="J39" s="123"/>
    </row>
    <row r="40" spans="1:10" s="122" customFormat="1" ht="24.75" customHeight="1">
      <c r="A40" s="116" t="s">
        <v>156</v>
      </c>
      <c r="B40" s="110" t="s">
        <v>157</v>
      </c>
      <c r="C40" s="120"/>
      <c r="D40" s="120"/>
      <c r="E40" s="120"/>
      <c r="F40" s="120"/>
      <c r="G40" s="120"/>
      <c r="H40" s="121"/>
      <c r="J40" s="123"/>
    </row>
    <row r="41" spans="1:12" s="99" customFormat="1" ht="24.75" customHeight="1">
      <c r="A41" s="130" t="s">
        <v>81</v>
      </c>
      <c r="B41" s="131" t="s">
        <v>158</v>
      </c>
      <c r="C41" s="132">
        <v>2460.297931</v>
      </c>
      <c r="D41" s="132">
        <v>684.5</v>
      </c>
      <c r="E41" s="132">
        <v>1235</v>
      </c>
      <c r="F41" s="132">
        <v>0</v>
      </c>
      <c r="G41" s="132">
        <v>1235</v>
      </c>
      <c r="H41" s="128"/>
      <c r="J41" s="100"/>
      <c r="K41" s="99">
        <v>725</v>
      </c>
      <c r="L41" s="99">
        <v>510</v>
      </c>
    </row>
    <row r="42" spans="1:10" s="99" customFormat="1" ht="37.5" customHeight="1">
      <c r="A42" s="133" t="s">
        <v>159</v>
      </c>
      <c r="B42" s="134" t="s">
        <v>160</v>
      </c>
      <c r="C42" s="132">
        <v>2460.297931</v>
      </c>
      <c r="D42" s="132">
        <v>684.5</v>
      </c>
      <c r="E42" s="132">
        <v>1235</v>
      </c>
      <c r="F42" s="132">
        <v>0</v>
      </c>
      <c r="G42" s="132">
        <v>1235</v>
      </c>
      <c r="H42" s="128"/>
      <c r="J42" s="100"/>
    </row>
    <row r="43" spans="1:10" s="99" customFormat="1" ht="24.75" customHeight="1">
      <c r="A43" s="117" t="s">
        <v>120</v>
      </c>
      <c r="B43" s="118" t="s">
        <v>161</v>
      </c>
      <c r="C43" s="135">
        <v>1955.5</v>
      </c>
      <c r="D43" s="135">
        <v>289.5</v>
      </c>
      <c r="E43" s="135">
        <v>200</v>
      </c>
      <c r="F43" s="135">
        <v>0</v>
      </c>
      <c r="G43" s="135">
        <v>489.5</v>
      </c>
      <c r="H43" s="128"/>
      <c r="J43" s="100"/>
    </row>
    <row r="44" spans="1:10" s="99" customFormat="1" ht="24.75" customHeight="1">
      <c r="A44" s="117" t="s">
        <v>149</v>
      </c>
      <c r="B44" s="118" t="s">
        <v>162</v>
      </c>
      <c r="C44" s="135">
        <v>354.797931</v>
      </c>
      <c r="D44" s="135">
        <v>0</v>
      </c>
      <c r="E44" s="135">
        <v>300</v>
      </c>
      <c r="F44" s="135">
        <v>0</v>
      </c>
      <c r="G44" s="135">
        <v>300</v>
      </c>
      <c r="H44" s="128"/>
      <c r="J44" s="100"/>
    </row>
    <row r="45" spans="1:10" s="137" customFormat="1" ht="24.75" customHeight="1">
      <c r="A45" s="117" t="s">
        <v>163</v>
      </c>
      <c r="B45" s="136" t="s">
        <v>164</v>
      </c>
      <c r="C45" s="135">
        <v>150</v>
      </c>
      <c r="D45" s="135">
        <v>395</v>
      </c>
      <c r="E45" s="135">
        <v>735</v>
      </c>
      <c r="F45" s="135">
        <v>0</v>
      </c>
      <c r="G45" s="135">
        <v>1130</v>
      </c>
      <c r="H45" s="121"/>
      <c r="J45" s="138"/>
    </row>
    <row r="46" spans="1:10" s="99" customFormat="1" ht="24.75" customHeight="1">
      <c r="A46" s="139" t="s">
        <v>165</v>
      </c>
      <c r="B46" s="140" t="s">
        <v>166</v>
      </c>
      <c r="C46" s="141">
        <v>4732</v>
      </c>
      <c r="D46" s="141">
        <v>0</v>
      </c>
      <c r="E46" s="141">
        <v>9500</v>
      </c>
      <c r="F46" s="141">
        <v>0</v>
      </c>
      <c r="G46" s="141">
        <v>9500</v>
      </c>
      <c r="H46" s="141"/>
      <c r="J46" s="100"/>
    </row>
    <row r="47" spans="1:10" s="145" customFormat="1" ht="24.75" customHeight="1">
      <c r="A47" s="142"/>
      <c r="B47" s="143"/>
      <c r="C47" s="144"/>
      <c r="D47" s="144"/>
      <c r="E47" s="144"/>
      <c r="F47" s="144"/>
      <c r="G47" s="144"/>
      <c r="H47" s="144"/>
      <c r="J47" s="146"/>
    </row>
    <row r="48" spans="1:10" s="99" customFormat="1" ht="25.5" customHeight="1">
      <c r="A48" s="237"/>
      <c r="B48" s="238" t="s">
        <v>167</v>
      </c>
      <c r="C48" s="239"/>
      <c r="D48" s="239"/>
      <c r="E48" s="239"/>
      <c r="F48" s="239"/>
      <c r="G48" s="239"/>
      <c r="H48" s="239"/>
      <c r="J48" s="100"/>
    </row>
    <row r="49" spans="1:10" s="99" customFormat="1" ht="24" customHeight="1">
      <c r="A49" s="147"/>
      <c r="B49" s="148" t="s">
        <v>168</v>
      </c>
      <c r="C49" s="149">
        <v>97916.36638699999</v>
      </c>
      <c r="D49" s="149">
        <v>4254.5</v>
      </c>
      <c r="E49" s="149">
        <v>94827</v>
      </c>
      <c r="F49" s="149">
        <v>0</v>
      </c>
      <c r="G49" s="149">
        <v>99151.5</v>
      </c>
      <c r="H49" s="149">
        <v>20580</v>
      </c>
      <c r="J49" s="100"/>
    </row>
    <row r="50" spans="1:10" s="94" customFormat="1" ht="22.5" customHeight="1">
      <c r="A50" s="150" t="s">
        <v>74</v>
      </c>
      <c r="B50" s="131" t="s">
        <v>169</v>
      </c>
      <c r="C50" s="132">
        <v>91494.653486</v>
      </c>
      <c r="D50" s="132">
        <v>3570</v>
      </c>
      <c r="E50" s="132">
        <v>84092</v>
      </c>
      <c r="F50" s="132">
        <v>0</v>
      </c>
      <c r="G50" s="132">
        <v>87732</v>
      </c>
      <c r="H50" s="132">
        <v>20580</v>
      </c>
      <c r="I50" s="151">
        <f>H49-H10</f>
        <v>0</v>
      </c>
      <c r="J50" s="95"/>
    </row>
    <row r="51" spans="1:10" s="94" customFormat="1" ht="22.5" customHeight="1">
      <c r="A51" s="152">
        <v>1</v>
      </c>
      <c r="B51" s="153" t="s">
        <v>170</v>
      </c>
      <c r="C51" s="132">
        <v>91494.653486</v>
      </c>
      <c r="D51" s="132">
        <v>3570</v>
      </c>
      <c r="E51" s="132">
        <v>84092</v>
      </c>
      <c r="F51" s="132">
        <v>0</v>
      </c>
      <c r="G51" s="132">
        <v>87732</v>
      </c>
      <c r="H51" s="132">
        <v>20580</v>
      </c>
      <c r="J51" s="95"/>
    </row>
    <row r="52" spans="1:10" s="94" customFormat="1" ht="22.5" customHeight="1">
      <c r="A52" s="154" t="s">
        <v>120</v>
      </c>
      <c r="B52" s="155" t="s">
        <v>171</v>
      </c>
      <c r="C52" s="156">
        <v>88358</v>
      </c>
      <c r="D52" s="156">
        <v>2769</v>
      </c>
      <c r="E52" s="156">
        <v>80653</v>
      </c>
      <c r="F52" s="156">
        <v>0</v>
      </c>
      <c r="G52" s="156">
        <v>83492</v>
      </c>
      <c r="H52" s="156">
        <v>17780</v>
      </c>
      <c r="J52" s="95"/>
    </row>
    <row r="53" spans="1:10" s="94" customFormat="1" ht="22.5" customHeight="1">
      <c r="A53" s="157" t="s">
        <v>122</v>
      </c>
      <c r="B53" s="225" t="s">
        <v>172</v>
      </c>
      <c r="C53" s="104">
        <v>6704.857617000001</v>
      </c>
      <c r="D53" s="104">
        <v>0</v>
      </c>
      <c r="E53" s="104">
        <v>6270</v>
      </c>
      <c r="F53" s="104">
        <v>0</v>
      </c>
      <c r="G53" s="104">
        <v>6270</v>
      </c>
      <c r="H53" s="104">
        <v>2250</v>
      </c>
      <c r="J53" s="95"/>
    </row>
    <row r="54" spans="1:10" s="108" customFormat="1" ht="22.5" customHeight="1">
      <c r="A54" s="157" t="s">
        <v>173</v>
      </c>
      <c r="B54" s="159" t="s">
        <v>174</v>
      </c>
      <c r="C54" s="106">
        <v>2244.162127</v>
      </c>
      <c r="D54" s="106"/>
      <c r="E54" s="106">
        <v>2250</v>
      </c>
      <c r="F54" s="106"/>
      <c r="G54" s="106">
        <v>2250</v>
      </c>
      <c r="H54" s="160"/>
      <c r="J54" s="109"/>
    </row>
    <row r="55" spans="1:10" s="108" customFormat="1" ht="22.5" customHeight="1">
      <c r="A55" s="157" t="s">
        <v>173</v>
      </c>
      <c r="B55" s="159" t="s">
        <v>175</v>
      </c>
      <c r="C55" s="120">
        <v>817.196492</v>
      </c>
      <c r="D55" s="120"/>
      <c r="E55" s="120">
        <v>900</v>
      </c>
      <c r="F55" s="120"/>
      <c r="G55" s="106">
        <v>900</v>
      </c>
      <c r="H55" s="161"/>
      <c r="I55" s="108">
        <f>47*12</f>
        <v>564</v>
      </c>
      <c r="J55" s="109"/>
    </row>
    <row r="56" spans="1:10" s="108" customFormat="1" ht="22.5" customHeight="1">
      <c r="A56" s="157" t="s">
        <v>173</v>
      </c>
      <c r="B56" s="159" t="s">
        <v>176</v>
      </c>
      <c r="C56" s="106">
        <v>1643.59052</v>
      </c>
      <c r="D56" s="106"/>
      <c r="E56" s="106">
        <v>1785</v>
      </c>
      <c r="F56" s="106"/>
      <c r="G56" s="106">
        <v>1785</v>
      </c>
      <c r="H56" s="160"/>
      <c r="I56" s="106">
        <f>(152+10)*12</f>
        <v>1944</v>
      </c>
      <c r="J56" s="109"/>
    </row>
    <row r="57" spans="1:10" s="108" customFormat="1" ht="22.5" customHeight="1">
      <c r="A57" s="157" t="s">
        <v>173</v>
      </c>
      <c r="B57" s="159" t="s">
        <v>177</v>
      </c>
      <c r="C57" s="106">
        <v>846.527478</v>
      </c>
      <c r="D57" s="106"/>
      <c r="E57" s="120">
        <v>860</v>
      </c>
      <c r="F57" s="106"/>
      <c r="G57" s="106">
        <v>860</v>
      </c>
      <c r="H57" s="160">
        <v>460</v>
      </c>
      <c r="I57" s="108">
        <f>(7+46+1+8+3+6)*12</f>
        <v>852</v>
      </c>
      <c r="J57" s="162" t="s">
        <v>178</v>
      </c>
    </row>
    <row r="58" spans="1:10" s="108" customFormat="1" ht="22.5" customHeight="1">
      <c r="A58" s="157" t="s">
        <v>173</v>
      </c>
      <c r="B58" s="159" t="s">
        <v>179</v>
      </c>
      <c r="C58" s="106">
        <v>358.8</v>
      </c>
      <c r="D58" s="106"/>
      <c r="E58" s="106">
        <v>220</v>
      </c>
      <c r="F58" s="106"/>
      <c r="G58" s="106">
        <v>220</v>
      </c>
      <c r="H58" s="160">
        <v>70</v>
      </c>
      <c r="J58" s="109"/>
    </row>
    <row r="59" spans="1:10" s="108" customFormat="1" ht="22.5" customHeight="1">
      <c r="A59" s="157" t="s">
        <v>173</v>
      </c>
      <c r="B59" s="159" t="s">
        <v>180</v>
      </c>
      <c r="C59" s="106"/>
      <c r="D59" s="106"/>
      <c r="E59" s="106"/>
      <c r="F59" s="106"/>
      <c r="G59" s="106">
        <v>0</v>
      </c>
      <c r="H59" s="160">
        <v>220</v>
      </c>
      <c r="J59" s="109"/>
    </row>
    <row r="60" spans="1:10" s="108" customFormat="1" ht="22.5" customHeight="1">
      <c r="A60" s="157" t="s">
        <v>173</v>
      </c>
      <c r="B60" s="159" t="s">
        <v>181</v>
      </c>
      <c r="C60" s="106">
        <v>794.581</v>
      </c>
      <c r="D60" s="106"/>
      <c r="E60" s="106">
        <v>255</v>
      </c>
      <c r="F60" s="106"/>
      <c r="G60" s="106">
        <v>255</v>
      </c>
      <c r="H60" s="160">
        <v>1500</v>
      </c>
      <c r="J60" s="109"/>
    </row>
    <row r="61" spans="1:10" s="94" customFormat="1" ht="22.5" customHeight="1">
      <c r="A61" s="157" t="s">
        <v>124</v>
      </c>
      <c r="B61" s="158" t="s">
        <v>182</v>
      </c>
      <c r="C61" s="156">
        <v>53095.97136999999</v>
      </c>
      <c r="D61" s="156">
        <v>0</v>
      </c>
      <c r="E61" s="156">
        <v>55556</v>
      </c>
      <c r="F61" s="156">
        <v>0</v>
      </c>
      <c r="G61" s="156">
        <v>55556</v>
      </c>
      <c r="H61" s="156">
        <v>2550</v>
      </c>
      <c r="J61" s="95"/>
    </row>
    <row r="62" spans="1:10" s="94" customFormat="1" ht="22.5" customHeight="1">
      <c r="A62" s="157" t="s">
        <v>173</v>
      </c>
      <c r="B62" s="159" t="s">
        <v>183</v>
      </c>
      <c r="C62" s="120">
        <v>2521.3</v>
      </c>
      <c r="D62" s="106"/>
      <c r="E62" s="106"/>
      <c r="F62" s="106"/>
      <c r="G62" s="106">
        <v>0</v>
      </c>
      <c r="H62" s="160"/>
      <c r="J62" s="95"/>
    </row>
    <row r="63" spans="1:12" s="108" customFormat="1" ht="22.5" customHeight="1">
      <c r="A63" s="157" t="s">
        <v>173</v>
      </c>
      <c r="B63" s="159" t="s">
        <v>184</v>
      </c>
      <c r="C63" s="163">
        <v>23052.381066</v>
      </c>
      <c r="D63" s="120"/>
      <c r="E63" s="163">
        <v>26000</v>
      </c>
      <c r="F63" s="120"/>
      <c r="G63" s="106">
        <v>26000</v>
      </c>
      <c r="H63" s="160">
        <v>1600</v>
      </c>
      <c r="J63" s="109">
        <f>712*2.5*1.15*12</f>
        <v>24563.999999999996</v>
      </c>
      <c r="K63" s="164"/>
      <c r="L63" s="108">
        <f>0.15*10000</f>
        <v>1500</v>
      </c>
    </row>
    <row r="64" spans="1:10" s="108" customFormat="1" ht="22.5" customHeight="1">
      <c r="A64" s="157" t="s">
        <v>173</v>
      </c>
      <c r="B64" s="159" t="s">
        <v>185</v>
      </c>
      <c r="C64" s="106">
        <v>687.425</v>
      </c>
      <c r="D64" s="106"/>
      <c r="E64" s="163">
        <v>690</v>
      </c>
      <c r="F64" s="106"/>
      <c r="G64" s="106">
        <v>690</v>
      </c>
      <c r="H64" s="160"/>
      <c r="J64" s="109">
        <f>60*12</f>
        <v>720</v>
      </c>
    </row>
    <row r="65" spans="1:10" s="108" customFormat="1" ht="22.5" customHeight="1">
      <c r="A65" s="157" t="s">
        <v>173</v>
      </c>
      <c r="B65" s="159" t="s">
        <v>186</v>
      </c>
      <c r="C65" s="106">
        <v>5608.9966</v>
      </c>
      <c r="D65" s="106"/>
      <c r="E65" s="163">
        <v>6000</v>
      </c>
      <c r="F65" s="106"/>
      <c r="G65" s="106">
        <v>6000</v>
      </c>
      <c r="H65" s="160"/>
      <c r="I65" s="108">
        <f>502*12</f>
        <v>6024</v>
      </c>
      <c r="J65" s="109">
        <f>500*12</f>
        <v>6000</v>
      </c>
    </row>
    <row r="66" spans="1:10" s="108" customFormat="1" ht="22.5" customHeight="1">
      <c r="A66" s="157" t="s">
        <v>173</v>
      </c>
      <c r="B66" s="159" t="s">
        <v>187</v>
      </c>
      <c r="C66" s="106">
        <v>9250.480176</v>
      </c>
      <c r="D66" s="106"/>
      <c r="E66" s="163">
        <v>10000</v>
      </c>
      <c r="F66" s="106"/>
      <c r="G66" s="106">
        <v>10000</v>
      </c>
      <c r="H66" s="160"/>
      <c r="I66" s="108">
        <f>842*12</f>
        <v>10104</v>
      </c>
      <c r="J66" s="109">
        <f>900*11</f>
        <v>9900</v>
      </c>
    </row>
    <row r="67" spans="1:10" s="108" customFormat="1" ht="22.5" customHeight="1">
      <c r="A67" s="157" t="s">
        <v>173</v>
      </c>
      <c r="B67" s="159" t="s">
        <v>188</v>
      </c>
      <c r="C67" s="106">
        <v>366.5</v>
      </c>
      <c r="D67" s="106"/>
      <c r="E67" s="163">
        <v>600</v>
      </c>
      <c r="F67" s="106"/>
      <c r="G67" s="106">
        <v>600</v>
      </c>
      <c r="H67" s="160"/>
      <c r="J67" s="109"/>
    </row>
    <row r="68" spans="1:10" s="108" customFormat="1" ht="22.5" customHeight="1">
      <c r="A68" s="157" t="s">
        <v>173</v>
      </c>
      <c r="B68" s="159" t="s">
        <v>189</v>
      </c>
      <c r="C68" s="165">
        <v>7722.164173</v>
      </c>
      <c r="D68" s="165">
        <v>0</v>
      </c>
      <c r="E68" s="166">
        <v>7910</v>
      </c>
      <c r="F68" s="165">
        <v>0</v>
      </c>
      <c r="G68" s="165">
        <v>7910</v>
      </c>
      <c r="H68" s="165"/>
      <c r="J68" s="109"/>
    </row>
    <row r="69" spans="1:11" s="173" customFormat="1" ht="22.5" customHeight="1">
      <c r="A69" s="167"/>
      <c r="B69" s="168" t="s">
        <v>190</v>
      </c>
      <c r="C69" s="169">
        <v>7065.725079</v>
      </c>
      <c r="D69" s="169"/>
      <c r="E69" s="170">
        <v>7250</v>
      </c>
      <c r="F69" s="169"/>
      <c r="G69" s="171">
        <v>7250</v>
      </c>
      <c r="H69" s="172"/>
      <c r="J69" s="174">
        <f>(E63+E64)*22%+(900-270)*12*22%</f>
        <v>7535</v>
      </c>
      <c r="K69" s="108" t="s">
        <v>191</v>
      </c>
    </row>
    <row r="70" spans="1:10" s="173" customFormat="1" ht="22.5" customHeight="1">
      <c r="A70" s="167"/>
      <c r="B70" s="168" t="s">
        <v>192</v>
      </c>
      <c r="C70" s="169">
        <v>656.439094</v>
      </c>
      <c r="D70" s="169"/>
      <c r="E70" s="170">
        <v>660</v>
      </c>
      <c r="F70" s="169"/>
      <c r="G70" s="171">
        <v>660</v>
      </c>
      <c r="H70" s="172"/>
      <c r="J70" s="174">
        <f>J69/11</f>
        <v>685</v>
      </c>
    </row>
    <row r="71" spans="1:10" s="108" customFormat="1" ht="22.5" customHeight="1">
      <c r="A71" s="157" t="s">
        <v>173</v>
      </c>
      <c r="B71" s="159" t="s">
        <v>193</v>
      </c>
      <c r="C71" s="120">
        <v>413.343948</v>
      </c>
      <c r="D71" s="120"/>
      <c r="E71" s="163">
        <v>500</v>
      </c>
      <c r="F71" s="120"/>
      <c r="G71" s="120">
        <v>500</v>
      </c>
      <c r="H71" s="160"/>
      <c r="J71" s="109"/>
    </row>
    <row r="72" spans="1:10" s="122" customFormat="1" ht="22.5" customHeight="1">
      <c r="A72" s="116" t="s">
        <v>173</v>
      </c>
      <c r="B72" s="124" t="s">
        <v>194</v>
      </c>
      <c r="C72" s="120">
        <v>364</v>
      </c>
      <c r="D72" s="120"/>
      <c r="E72" s="245">
        <v>360</v>
      </c>
      <c r="F72" s="120"/>
      <c r="G72" s="120">
        <v>360</v>
      </c>
      <c r="H72" s="121">
        <v>200</v>
      </c>
      <c r="J72" s="123"/>
    </row>
    <row r="73" spans="1:11" s="99" customFormat="1" ht="22.5" customHeight="1">
      <c r="A73" s="116" t="s">
        <v>173</v>
      </c>
      <c r="B73" s="124" t="s">
        <v>195</v>
      </c>
      <c r="C73" s="135">
        <v>3473.380407</v>
      </c>
      <c r="D73" s="135"/>
      <c r="E73" s="135">
        <v>3496</v>
      </c>
      <c r="F73" s="135"/>
      <c r="G73" s="120">
        <v>3496</v>
      </c>
      <c r="H73" s="246">
        <v>950</v>
      </c>
      <c r="J73" s="100">
        <f>5251*1.01-1800</f>
        <v>3503.51</v>
      </c>
      <c r="K73" s="247" t="s">
        <v>196</v>
      </c>
    </row>
    <row r="74" spans="1:10" s="99" customFormat="1" ht="22.5" customHeight="1">
      <c r="A74" s="116" t="s">
        <v>197</v>
      </c>
      <c r="B74" s="127" t="s">
        <v>198</v>
      </c>
      <c r="C74" s="156">
        <v>28557.171013000006</v>
      </c>
      <c r="D74" s="156">
        <v>2769</v>
      </c>
      <c r="E74" s="156">
        <v>18827</v>
      </c>
      <c r="F74" s="156">
        <v>0</v>
      </c>
      <c r="G74" s="112">
        <v>21666</v>
      </c>
      <c r="H74" s="156">
        <v>12980</v>
      </c>
      <c r="J74" s="100"/>
    </row>
    <row r="75" spans="1:10" s="187" customFormat="1" ht="22.5" customHeight="1">
      <c r="A75" s="186" t="s">
        <v>173</v>
      </c>
      <c r="B75" s="248" t="s">
        <v>199</v>
      </c>
      <c r="C75" s="112">
        <v>7820.61014</v>
      </c>
      <c r="D75" s="112"/>
      <c r="E75" s="112">
        <v>3020</v>
      </c>
      <c r="F75" s="112"/>
      <c r="G75" s="112">
        <v>3020</v>
      </c>
      <c r="H75" s="249">
        <v>3818</v>
      </c>
      <c r="I75" s="187">
        <v>2080</v>
      </c>
      <c r="J75" s="188" t="s">
        <v>200</v>
      </c>
    </row>
    <row r="76" spans="1:10" s="187" customFormat="1" ht="22.5" customHeight="1">
      <c r="A76" s="186" t="s">
        <v>173</v>
      </c>
      <c r="B76" s="248" t="s">
        <v>201</v>
      </c>
      <c r="C76" s="112">
        <v>322.126</v>
      </c>
      <c r="D76" s="112"/>
      <c r="E76" s="112"/>
      <c r="F76" s="112"/>
      <c r="G76" s="112">
        <v>0</v>
      </c>
      <c r="H76" s="249">
        <v>350</v>
      </c>
      <c r="I76" s="187">
        <v>350</v>
      </c>
      <c r="J76" s="188"/>
    </row>
    <row r="77" spans="1:10" s="187" customFormat="1" ht="22.5" customHeight="1">
      <c r="A77" s="186" t="s">
        <v>173</v>
      </c>
      <c r="B77" s="248" t="s">
        <v>202</v>
      </c>
      <c r="C77" s="112">
        <v>801.7</v>
      </c>
      <c r="D77" s="112"/>
      <c r="E77" s="112"/>
      <c r="F77" s="112"/>
      <c r="G77" s="112">
        <v>0</v>
      </c>
      <c r="H77" s="249">
        <v>850</v>
      </c>
      <c r="I77" s="187">
        <v>800</v>
      </c>
      <c r="J77" s="188"/>
    </row>
    <row r="78" spans="1:10" s="187" customFormat="1" ht="22.5" customHeight="1">
      <c r="A78" s="186" t="s">
        <v>173</v>
      </c>
      <c r="B78" s="248" t="s">
        <v>203</v>
      </c>
      <c r="C78" s="112">
        <v>1745.3</v>
      </c>
      <c r="D78" s="112">
        <v>0</v>
      </c>
      <c r="E78" s="112">
        <v>1400</v>
      </c>
      <c r="F78" s="112">
        <v>0</v>
      </c>
      <c r="G78" s="120">
        <v>1400</v>
      </c>
      <c r="H78" s="112">
        <v>0</v>
      </c>
      <c r="J78" s="188"/>
    </row>
    <row r="79" spans="1:10" s="122" customFormat="1" ht="22.5" customHeight="1">
      <c r="A79" s="116"/>
      <c r="B79" s="124" t="s">
        <v>204</v>
      </c>
      <c r="C79" s="120">
        <v>1699.7</v>
      </c>
      <c r="D79" s="120"/>
      <c r="E79" s="120"/>
      <c r="F79" s="120"/>
      <c r="G79" s="120">
        <v>0</v>
      </c>
      <c r="H79" s="246"/>
      <c r="I79" s="122">
        <v>850</v>
      </c>
      <c r="J79" s="123">
        <f>0.08*17000</f>
        <v>1360</v>
      </c>
    </row>
    <row r="80" spans="1:10" s="122" customFormat="1" ht="22.5" customHeight="1">
      <c r="A80" s="116"/>
      <c r="B80" s="124" t="s">
        <v>205</v>
      </c>
      <c r="C80" s="120"/>
      <c r="D80" s="120"/>
      <c r="E80" s="120"/>
      <c r="F80" s="120"/>
      <c r="G80" s="120">
        <v>0</v>
      </c>
      <c r="H80" s="121"/>
      <c r="J80" s="123"/>
    </row>
    <row r="81" spans="1:10" s="122" customFormat="1" ht="22.5" customHeight="1">
      <c r="A81" s="116"/>
      <c r="B81" s="124" t="s">
        <v>206</v>
      </c>
      <c r="C81" s="120">
        <v>45.6</v>
      </c>
      <c r="D81" s="120"/>
      <c r="E81" s="120"/>
      <c r="F81" s="120"/>
      <c r="G81" s="120">
        <v>0</v>
      </c>
      <c r="H81" s="121"/>
      <c r="J81" s="123"/>
    </row>
    <row r="82" spans="1:10" s="187" customFormat="1" ht="22.5" customHeight="1">
      <c r="A82" s="186" t="s">
        <v>173</v>
      </c>
      <c r="B82" s="248" t="s">
        <v>207</v>
      </c>
      <c r="C82" s="111">
        <v>1702.566101</v>
      </c>
      <c r="D82" s="111">
        <v>0</v>
      </c>
      <c r="E82" s="111">
        <v>1600</v>
      </c>
      <c r="F82" s="111">
        <v>0</v>
      </c>
      <c r="G82" s="111">
        <v>1670</v>
      </c>
      <c r="H82" s="111">
        <v>0</v>
      </c>
      <c r="J82" s="188"/>
    </row>
    <row r="83" spans="1:10" s="122" customFormat="1" ht="22.5" customHeight="1">
      <c r="A83" s="125"/>
      <c r="B83" s="124" t="s">
        <v>208</v>
      </c>
      <c r="C83" s="120">
        <v>1422.662101</v>
      </c>
      <c r="D83" s="120"/>
      <c r="E83" s="120">
        <v>1450</v>
      </c>
      <c r="F83" s="120"/>
      <c r="G83" s="120">
        <v>1450</v>
      </c>
      <c r="H83" s="121"/>
      <c r="I83" s="122">
        <v>660</v>
      </c>
      <c r="J83" s="123"/>
    </row>
    <row r="84" spans="1:10" s="122" customFormat="1" ht="22.5" customHeight="1">
      <c r="A84" s="125"/>
      <c r="B84" s="124" t="s">
        <v>209</v>
      </c>
      <c r="C84" s="120"/>
      <c r="D84" s="120"/>
      <c r="E84" s="120"/>
      <c r="F84" s="120"/>
      <c r="G84" s="120">
        <v>0</v>
      </c>
      <c r="H84" s="121"/>
      <c r="J84" s="123"/>
    </row>
    <row r="85" spans="1:10" s="122" customFormat="1" ht="22.5" customHeight="1">
      <c r="A85" s="125"/>
      <c r="B85" s="124" t="s">
        <v>210</v>
      </c>
      <c r="C85" s="120">
        <v>59.904</v>
      </c>
      <c r="D85" s="120"/>
      <c r="E85" s="120"/>
      <c r="F85" s="120"/>
      <c r="G85" s="120">
        <v>70</v>
      </c>
      <c r="H85" s="121"/>
      <c r="I85" s="122">
        <v>70</v>
      </c>
      <c r="J85" s="123"/>
    </row>
    <row r="86" spans="1:10" s="122" customFormat="1" ht="22.5" customHeight="1">
      <c r="A86" s="125"/>
      <c r="B86" s="124" t="s">
        <v>211</v>
      </c>
      <c r="C86" s="120">
        <v>220</v>
      </c>
      <c r="D86" s="120"/>
      <c r="E86" s="120">
        <v>150</v>
      </c>
      <c r="F86" s="120"/>
      <c r="G86" s="120">
        <v>150</v>
      </c>
      <c r="H86" s="121"/>
      <c r="I86" s="122">
        <v>120</v>
      </c>
      <c r="J86" s="123"/>
    </row>
    <row r="87" spans="1:10" s="187" customFormat="1" ht="22.5" customHeight="1">
      <c r="A87" s="186" t="s">
        <v>173</v>
      </c>
      <c r="B87" s="180" t="s">
        <v>212</v>
      </c>
      <c r="C87" s="112">
        <v>679.04324</v>
      </c>
      <c r="D87" s="112">
        <v>0</v>
      </c>
      <c r="E87" s="112">
        <v>400</v>
      </c>
      <c r="F87" s="112">
        <v>0</v>
      </c>
      <c r="G87" s="112">
        <v>400</v>
      </c>
      <c r="H87" s="112">
        <v>300</v>
      </c>
      <c r="J87" s="188"/>
    </row>
    <row r="88" spans="1:10" s="122" customFormat="1" ht="22.5" customHeight="1">
      <c r="A88" s="116"/>
      <c r="B88" s="118" t="s">
        <v>213</v>
      </c>
      <c r="C88" s="120">
        <v>389.08</v>
      </c>
      <c r="D88" s="120"/>
      <c r="E88" s="120">
        <v>400</v>
      </c>
      <c r="F88" s="120"/>
      <c r="G88" s="120">
        <v>400</v>
      </c>
      <c r="H88" s="121"/>
      <c r="J88" s="123"/>
    </row>
    <row r="89" spans="1:10" s="122" customFormat="1" ht="22.5" customHeight="1">
      <c r="A89" s="116"/>
      <c r="B89" s="118" t="s">
        <v>214</v>
      </c>
      <c r="C89" s="120">
        <v>289.96324</v>
      </c>
      <c r="D89" s="120"/>
      <c r="E89" s="120"/>
      <c r="F89" s="120"/>
      <c r="G89" s="120">
        <v>0</v>
      </c>
      <c r="H89" s="121">
        <v>300</v>
      </c>
      <c r="I89" s="122">
        <v>300</v>
      </c>
      <c r="J89" s="123"/>
    </row>
    <row r="90" spans="1:10" s="187" customFormat="1" ht="22.5" customHeight="1">
      <c r="A90" s="186" t="s">
        <v>173</v>
      </c>
      <c r="B90" s="180" t="s">
        <v>215</v>
      </c>
      <c r="C90" s="112">
        <v>366.78486</v>
      </c>
      <c r="D90" s="112">
        <v>0</v>
      </c>
      <c r="E90" s="112">
        <v>375</v>
      </c>
      <c r="F90" s="112">
        <v>0</v>
      </c>
      <c r="G90" s="112">
        <v>375</v>
      </c>
      <c r="H90" s="112">
        <v>0</v>
      </c>
      <c r="J90" s="188"/>
    </row>
    <row r="91" spans="1:10" s="122" customFormat="1" ht="22.5" customHeight="1">
      <c r="A91" s="189"/>
      <c r="B91" s="118" t="s">
        <v>216</v>
      </c>
      <c r="C91" s="120">
        <v>168.91226</v>
      </c>
      <c r="D91" s="120"/>
      <c r="E91" s="120">
        <v>170</v>
      </c>
      <c r="F91" s="120"/>
      <c r="G91" s="120">
        <v>170</v>
      </c>
      <c r="H91" s="121"/>
      <c r="J91" s="123"/>
    </row>
    <row r="92" spans="1:10" s="122" customFormat="1" ht="22.5" customHeight="1">
      <c r="A92" s="189"/>
      <c r="B92" s="118" t="s">
        <v>217</v>
      </c>
      <c r="C92" s="250">
        <v>117.1771</v>
      </c>
      <c r="D92" s="120"/>
      <c r="E92" s="120">
        <v>120</v>
      </c>
      <c r="F92" s="120"/>
      <c r="G92" s="120">
        <v>120</v>
      </c>
      <c r="H92" s="121"/>
      <c r="J92" s="123"/>
    </row>
    <row r="93" spans="1:10" s="122" customFormat="1" ht="22.5" customHeight="1">
      <c r="A93" s="189"/>
      <c r="B93" s="118" t="s">
        <v>218</v>
      </c>
      <c r="C93" s="120">
        <v>80.6955</v>
      </c>
      <c r="D93" s="120"/>
      <c r="E93" s="120">
        <v>85</v>
      </c>
      <c r="F93" s="120"/>
      <c r="G93" s="120">
        <v>85</v>
      </c>
      <c r="H93" s="121"/>
      <c r="J93" s="123"/>
    </row>
    <row r="94" spans="1:10" s="187" customFormat="1" ht="22.5" customHeight="1">
      <c r="A94" s="186" t="s">
        <v>173</v>
      </c>
      <c r="B94" s="180" t="s">
        <v>219</v>
      </c>
      <c r="C94" s="251"/>
      <c r="D94" s="112"/>
      <c r="E94" s="112">
        <v>100</v>
      </c>
      <c r="F94" s="112"/>
      <c r="G94" s="120">
        <v>100</v>
      </c>
      <c r="H94" s="128"/>
      <c r="J94" s="188"/>
    </row>
    <row r="95" spans="1:10" s="187" customFormat="1" ht="22.5" customHeight="1">
      <c r="A95" s="186" t="s">
        <v>173</v>
      </c>
      <c r="B95" s="180" t="s">
        <v>220</v>
      </c>
      <c r="C95" s="112">
        <v>79.135</v>
      </c>
      <c r="D95" s="112"/>
      <c r="E95" s="112">
        <v>100</v>
      </c>
      <c r="F95" s="112"/>
      <c r="G95" s="120">
        <v>100</v>
      </c>
      <c r="H95" s="128"/>
      <c r="I95" s="187">
        <v>100</v>
      </c>
      <c r="J95" s="188"/>
    </row>
    <row r="96" spans="1:10" s="187" customFormat="1" ht="22.5" customHeight="1">
      <c r="A96" s="186" t="s">
        <v>173</v>
      </c>
      <c r="B96" s="180" t="s">
        <v>221</v>
      </c>
      <c r="C96" s="112">
        <v>2534.9705480000002</v>
      </c>
      <c r="D96" s="112">
        <v>0</v>
      </c>
      <c r="E96" s="112">
        <v>1900</v>
      </c>
      <c r="F96" s="112">
        <v>0</v>
      </c>
      <c r="G96" s="112">
        <v>1900</v>
      </c>
      <c r="H96" s="112">
        <v>300</v>
      </c>
      <c r="J96" s="188"/>
    </row>
    <row r="97" spans="1:10" s="122" customFormat="1" ht="22.5" customHeight="1">
      <c r="A97" s="189"/>
      <c r="B97" s="118" t="s">
        <v>222</v>
      </c>
      <c r="C97" s="120">
        <v>945.375</v>
      </c>
      <c r="D97" s="120"/>
      <c r="E97" s="120">
        <v>500</v>
      </c>
      <c r="F97" s="120"/>
      <c r="G97" s="120">
        <v>500</v>
      </c>
      <c r="H97" s="121"/>
      <c r="I97" s="122">
        <v>500</v>
      </c>
      <c r="J97" s="252" t="s">
        <v>223</v>
      </c>
    </row>
    <row r="98" spans="1:10" s="122" customFormat="1" ht="22.5" customHeight="1">
      <c r="A98" s="189"/>
      <c r="B98" s="118" t="s">
        <v>224</v>
      </c>
      <c r="C98" s="120">
        <v>1589.595548</v>
      </c>
      <c r="D98" s="120"/>
      <c r="E98" s="120">
        <v>1400</v>
      </c>
      <c r="F98" s="120"/>
      <c r="G98" s="120">
        <v>1400</v>
      </c>
      <c r="H98" s="121">
        <v>300</v>
      </c>
      <c r="I98" s="187">
        <v>900</v>
      </c>
      <c r="J98" s="123"/>
    </row>
    <row r="99" spans="1:10" s="187" customFormat="1" ht="22.5" customHeight="1">
      <c r="A99" s="186" t="s">
        <v>173</v>
      </c>
      <c r="B99" s="180" t="s">
        <v>225</v>
      </c>
      <c r="C99" s="112">
        <v>674.91705</v>
      </c>
      <c r="D99" s="112"/>
      <c r="E99" s="112">
        <v>300</v>
      </c>
      <c r="F99" s="112"/>
      <c r="G99" s="112">
        <v>300</v>
      </c>
      <c r="H99" s="128"/>
      <c r="J99" s="188"/>
    </row>
    <row r="100" spans="1:10" s="187" customFormat="1" ht="22.5" customHeight="1">
      <c r="A100" s="186" t="s">
        <v>173</v>
      </c>
      <c r="B100" s="180" t="s">
        <v>226</v>
      </c>
      <c r="C100" s="112">
        <v>244.81</v>
      </c>
      <c r="D100" s="112"/>
      <c r="E100" s="112">
        <v>250</v>
      </c>
      <c r="F100" s="112"/>
      <c r="G100" s="112">
        <v>250</v>
      </c>
      <c r="H100" s="128"/>
      <c r="J100" s="188"/>
    </row>
    <row r="101" spans="1:10" s="187" customFormat="1" ht="22.5" customHeight="1">
      <c r="A101" s="186" t="s">
        <v>173</v>
      </c>
      <c r="B101" s="180" t="s">
        <v>227</v>
      </c>
      <c r="C101" s="156">
        <v>7760.322078000008</v>
      </c>
      <c r="D101" s="156">
        <v>2768.52</v>
      </c>
      <c r="E101" s="156">
        <v>5792</v>
      </c>
      <c r="F101" s="156">
        <v>0</v>
      </c>
      <c r="G101" s="156">
        <v>8560.52</v>
      </c>
      <c r="H101" s="156">
        <v>2960</v>
      </c>
      <c r="J101" s="188"/>
    </row>
    <row r="102" spans="1:10" s="122" customFormat="1" ht="22.5" customHeight="1">
      <c r="A102" s="116"/>
      <c r="B102" s="118" t="s">
        <v>228</v>
      </c>
      <c r="C102" s="119">
        <v>972.24315</v>
      </c>
      <c r="D102" s="119">
        <v>166</v>
      </c>
      <c r="E102" s="119">
        <v>160</v>
      </c>
      <c r="F102" s="119">
        <v>0</v>
      </c>
      <c r="G102" s="119">
        <v>326</v>
      </c>
      <c r="H102" s="119">
        <v>0</v>
      </c>
      <c r="J102" s="123"/>
    </row>
    <row r="103" spans="1:10" s="255" customFormat="1" ht="27.75" customHeight="1">
      <c r="A103" s="186"/>
      <c r="B103" s="182" t="s">
        <v>229</v>
      </c>
      <c r="C103" s="258">
        <v>560.24315</v>
      </c>
      <c r="D103" s="169"/>
      <c r="E103" s="169"/>
      <c r="F103" s="169"/>
      <c r="G103" s="169">
        <v>0</v>
      </c>
      <c r="H103" s="183"/>
      <c r="I103" s="253" t="s">
        <v>230</v>
      </c>
      <c r="J103" s="254"/>
    </row>
    <row r="104" spans="1:10" s="255" customFormat="1" ht="33.75" customHeight="1">
      <c r="A104" s="186"/>
      <c r="B104" s="256" t="s">
        <v>326</v>
      </c>
      <c r="C104" s="258"/>
      <c r="D104" s="169"/>
      <c r="E104" s="169">
        <v>50</v>
      </c>
      <c r="F104" s="169"/>
      <c r="G104" s="169">
        <v>50</v>
      </c>
      <c r="H104" s="183"/>
      <c r="J104" s="254"/>
    </row>
    <row r="105" spans="1:10" s="255" customFormat="1" ht="22.5" customHeight="1">
      <c r="A105" s="186"/>
      <c r="B105" s="182" t="s">
        <v>231</v>
      </c>
      <c r="C105" s="258"/>
      <c r="D105" s="169"/>
      <c r="E105" s="169">
        <v>30</v>
      </c>
      <c r="F105" s="169"/>
      <c r="G105" s="169">
        <v>30</v>
      </c>
      <c r="H105" s="183"/>
      <c r="J105" s="254"/>
    </row>
    <row r="106" spans="1:10" s="255" customFormat="1" ht="22.5" customHeight="1">
      <c r="A106" s="186"/>
      <c r="B106" s="182" t="s">
        <v>232</v>
      </c>
      <c r="C106" s="258"/>
      <c r="D106" s="169"/>
      <c r="E106" s="169"/>
      <c r="F106" s="169"/>
      <c r="G106" s="169">
        <v>0</v>
      </c>
      <c r="H106" s="183"/>
      <c r="J106" s="254"/>
    </row>
    <row r="107" spans="1:10" s="255" customFormat="1" ht="22.5" customHeight="1">
      <c r="A107" s="186"/>
      <c r="B107" s="182" t="s">
        <v>233</v>
      </c>
      <c r="C107" s="258">
        <v>211</v>
      </c>
      <c r="D107" s="169">
        <v>166</v>
      </c>
      <c r="E107" s="169"/>
      <c r="F107" s="169"/>
      <c r="G107" s="169">
        <v>166</v>
      </c>
      <c r="H107" s="183"/>
      <c r="I107" s="253" t="s">
        <v>234</v>
      </c>
      <c r="J107" s="254"/>
    </row>
    <row r="108" spans="1:10" s="255" customFormat="1" ht="22.5" customHeight="1">
      <c r="A108" s="186"/>
      <c r="B108" s="182" t="s">
        <v>235</v>
      </c>
      <c r="C108" s="258">
        <v>151</v>
      </c>
      <c r="D108" s="169"/>
      <c r="E108" s="169">
        <v>80</v>
      </c>
      <c r="F108" s="169"/>
      <c r="G108" s="169">
        <v>80</v>
      </c>
      <c r="H108" s="183"/>
      <c r="J108" s="254"/>
    </row>
    <row r="109" spans="1:10" s="255" customFormat="1" ht="22.5" customHeight="1">
      <c r="A109" s="186"/>
      <c r="B109" s="182" t="s">
        <v>236</v>
      </c>
      <c r="C109" s="258"/>
      <c r="D109" s="169"/>
      <c r="E109" s="169"/>
      <c r="F109" s="169"/>
      <c r="G109" s="169">
        <v>0</v>
      </c>
      <c r="H109" s="183"/>
      <c r="J109" s="254"/>
    </row>
    <row r="110" spans="1:10" s="255" customFormat="1" ht="22.5" customHeight="1">
      <c r="A110" s="186"/>
      <c r="B110" s="257" t="s">
        <v>237</v>
      </c>
      <c r="C110" s="258">
        <v>50</v>
      </c>
      <c r="D110" s="169"/>
      <c r="E110" s="169"/>
      <c r="F110" s="169"/>
      <c r="G110" s="169">
        <v>0</v>
      </c>
      <c r="H110" s="183"/>
      <c r="J110" s="254"/>
    </row>
    <row r="111" spans="1:10" s="255" customFormat="1" ht="22.5" customHeight="1" hidden="1">
      <c r="A111" s="186"/>
      <c r="B111" s="257" t="s">
        <v>238</v>
      </c>
      <c r="C111" s="258"/>
      <c r="D111" s="169"/>
      <c r="E111" s="169"/>
      <c r="F111" s="169"/>
      <c r="G111" s="169">
        <v>0</v>
      </c>
      <c r="H111" s="183"/>
      <c r="J111" s="254"/>
    </row>
    <row r="112" spans="1:10" s="255" customFormat="1" ht="22.5" customHeight="1" hidden="1">
      <c r="A112" s="186"/>
      <c r="B112" s="257" t="s">
        <v>239</v>
      </c>
      <c r="C112" s="258"/>
      <c r="D112" s="169"/>
      <c r="E112" s="169"/>
      <c r="F112" s="169"/>
      <c r="G112" s="169">
        <v>0</v>
      </c>
      <c r="H112" s="183"/>
      <c r="J112" s="254"/>
    </row>
    <row r="113" spans="1:10" s="255" customFormat="1" ht="22.5" customHeight="1" hidden="1">
      <c r="A113" s="186"/>
      <c r="B113" s="257" t="s">
        <v>240</v>
      </c>
      <c r="C113" s="258"/>
      <c r="D113" s="169"/>
      <c r="E113" s="169"/>
      <c r="F113" s="169"/>
      <c r="G113" s="169">
        <v>0</v>
      </c>
      <c r="H113" s="183"/>
      <c r="J113" s="254"/>
    </row>
    <row r="114" spans="1:10" s="255" customFormat="1" ht="22.5" customHeight="1" hidden="1">
      <c r="A114" s="186"/>
      <c r="B114" s="257" t="s">
        <v>241</v>
      </c>
      <c r="C114" s="258"/>
      <c r="D114" s="169"/>
      <c r="E114" s="169"/>
      <c r="F114" s="169"/>
      <c r="G114" s="169">
        <v>0</v>
      </c>
      <c r="H114" s="183"/>
      <c r="J114" s="254"/>
    </row>
    <row r="115" spans="1:10" s="122" customFormat="1" ht="22.5" customHeight="1">
      <c r="A115" s="116"/>
      <c r="B115" s="124" t="s">
        <v>242</v>
      </c>
      <c r="C115" s="120"/>
      <c r="D115" s="169">
        <v>140</v>
      </c>
      <c r="E115" s="120">
        <v>150</v>
      </c>
      <c r="F115" s="120"/>
      <c r="G115" s="120">
        <v>290</v>
      </c>
      <c r="H115" s="184"/>
      <c r="J115" s="123"/>
    </row>
    <row r="116" spans="1:10" s="122" customFormat="1" ht="22.5" customHeight="1">
      <c r="A116" s="116"/>
      <c r="B116" s="124" t="s">
        <v>243</v>
      </c>
      <c r="C116" s="120"/>
      <c r="D116" s="120"/>
      <c r="E116" s="120">
        <v>92</v>
      </c>
      <c r="F116" s="120"/>
      <c r="G116" s="120">
        <v>92</v>
      </c>
      <c r="H116" s="184"/>
      <c r="J116" s="123"/>
    </row>
    <row r="117" spans="1:10" s="122" customFormat="1" ht="22.5" customHeight="1">
      <c r="A117" s="116"/>
      <c r="B117" s="118" t="s">
        <v>244</v>
      </c>
      <c r="C117" s="120">
        <v>1963</v>
      </c>
      <c r="D117" s="120">
        <v>1268</v>
      </c>
      <c r="E117" s="120">
        <v>1500</v>
      </c>
      <c r="F117" s="120">
        <v>0</v>
      </c>
      <c r="G117" s="169">
        <v>2768</v>
      </c>
      <c r="H117" s="184"/>
      <c r="J117" s="123">
        <f>220*4</f>
        <v>880</v>
      </c>
    </row>
    <row r="118" spans="1:10" s="255" customFormat="1" ht="22.5" customHeight="1">
      <c r="A118" s="186"/>
      <c r="B118" s="182" t="s">
        <v>245</v>
      </c>
      <c r="C118" s="169">
        <v>1963</v>
      </c>
      <c r="D118" s="169">
        <v>880</v>
      </c>
      <c r="E118" s="169"/>
      <c r="F118" s="169"/>
      <c r="G118" s="169">
        <v>880</v>
      </c>
      <c r="H118" s="183"/>
      <c r="J118" s="254"/>
    </row>
    <row r="119" spans="1:10" s="255" customFormat="1" ht="22.5" customHeight="1">
      <c r="A119" s="186"/>
      <c r="B119" s="182" t="s">
        <v>246</v>
      </c>
      <c r="C119" s="169"/>
      <c r="D119" s="169"/>
      <c r="E119" s="169">
        <v>1500</v>
      </c>
      <c r="F119" s="169"/>
      <c r="G119" s="169">
        <v>1500</v>
      </c>
      <c r="H119" s="183"/>
      <c r="J119" s="254"/>
    </row>
    <row r="120" spans="1:10" s="255" customFormat="1" ht="22.5" customHeight="1">
      <c r="A120" s="186"/>
      <c r="B120" s="182" t="s">
        <v>247</v>
      </c>
      <c r="C120" s="258"/>
      <c r="D120" s="169">
        <v>388</v>
      </c>
      <c r="E120" s="169"/>
      <c r="F120" s="169"/>
      <c r="G120" s="169"/>
      <c r="H120" s="183"/>
      <c r="J120" s="254"/>
    </row>
    <row r="121" spans="1:10" s="122" customFormat="1" ht="39.75" customHeight="1">
      <c r="A121" s="189"/>
      <c r="B121" s="126" t="s">
        <v>248</v>
      </c>
      <c r="C121" s="120">
        <v>1624.48</v>
      </c>
      <c r="D121" s="120">
        <v>767.52</v>
      </c>
      <c r="E121" s="120">
        <v>1960</v>
      </c>
      <c r="F121" s="120"/>
      <c r="G121" s="120">
        <v>2727.52</v>
      </c>
      <c r="H121" s="121"/>
      <c r="J121" s="123"/>
    </row>
    <row r="122" spans="1:10" s="122" customFormat="1" ht="22.5" customHeight="1">
      <c r="A122" s="189"/>
      <c r="B122" s="124" t="s">
        <v>249</v>
      </c>
      <c r="C122" s="120">
        <v>1493.122475</v>
      </c>
      <c r="D122" s="120"/>
      <c r="E122" s="120">
        <v>1400</v>
      </c>
      <c r="F122" s="120"/>
      <c r="G122" s="120">
        <v>1400</v>
      </c>
      <c r="H122" s="121">
        <v>1000</v>
      </c>
      <c r="J122" s="123"/>
    </row>
    <row r="123" spans="1:10" s="122" customFormat="1" ht="22.5" customHeight="1">
      <c r="A123" s="189"/>
      <c r="B123" s="124" t="s">
        <v>250</v>
      </c>
      <c r="C123" s="120">
        <v>485.725</v>
      </c>
      <c r="D123" s="120"/>
      <c r="E123" s="120">
        <v>487</v>
      </c>
      <c r="F123" s="120"/>
      <c r="G123" s="120">
        <v>487</v>
      </c>
      <c r="H123" s="121"/>
      <c r="J123" s="123"/>
    </row>
    <row r="124" spans="1:10" s="122" customFormat="1" ht="22.5" customHeight="1">
      <c r="A124" s="189"/>
      <c r="B124" s="118" t="s">
        <v>251</v>
      </c>
      <c r="C124" s="120">
        <v>290.55</v>
      </c>
      <c r="D124" s="120"/>
      <c r="E124" s="120"/>
      <c r="F124" s="120"/>
      <c r="G124" s="120">
        <v>0</v>
      </c>
      <c r="H124" s="246">
        <v>200</v>
      </c>
      <c r="J124" s="123"/>
    </row>
    <row r="125" spans="1:10" s="122" customFormat="1" ht="22.5" customHeight="1">
      <c r="A125" s="189"/>
      <c r="B125" s="118" t="s">
        <v>252</v>
      </c>
      <c r="C125" s="120"/>
      <c r="D125" s="120"/>
      <c r="E125" s="120"/>
      <c r="F125" s="120"/>
      <c r="G125" s="120">
        <v>0</v>
      </c>
      <c r="H125" s="121"/>
      <c r="J125" s="123"/>
    </row>
    <row r="126" spans="1:10" s="122" customFormat="1" ht="22.5" customHeight="1">
      <c r="A126" s="189"/>
      <c r="B126" s="124" t="s">
        <v>253</v>
      </c>
      <c r="C126" s="120"/>
      <c r="D126" s="120"/>
      <c r="E126" s="120">
        <v>43</v>
      </c>
      <c r="F126" s="120"/>
      <c r="G126" s="120">
        <v>43</v>
      </c>
      <c r="H126" s="121"/>
      <c r="J126" s="123"/>
    </row>
    <row r="127" spans="1:10" s="122" customFormat="1" ht="27.75" customHeight="1" hidden="1">
      <c r="A127" s="189"/>
      <c r="B127" s="259" t="s">
        <v>254</v>
      </c>
      <c r="C127" s="120"/>
      <c r="D127" s="120"/>
      <c r="E127" s="120"/>
      <c r="F127" s="120"/>
      <c r="G127" s="120">
        <v>0</v>
      </c>
      <c r="H127" s="121"/>
      <c r="J127" s="123"/>
    </row>
    <row r="128" spans="1:10" s="122" customFormat="1" ht="22.5" customHeight="1">
      <c r="A128" s="189"/>
      <c r="B128" s="118" t="s">
        <v>255</v>
      </c>
      <c r="C128" s="120">
        <v>931.2014530000081</v>
      </c>
      <c r="D128" s="120">
        <v>427</v>
      </c>
      <c r="E128" s="120"/>
      <c r="F128" s="120"/>
      <c r="G128" s="120">
        <v>427</v>
      </c>
      <c r="H128" s="121">
        <v>1760</v>
      </c>
      <c r="I128" s="122" t="s">
        <v>256</v>
      </c>
      <c r="J128" s="123"/>
    </row>
    <row r="129" spans="1:10" s="187" customFormat="1" ht="22.5" customHeight="1">
      <c r="A129" s="186" t="s">
        <v>173</v>
      </c>
      <c r="B129" s="248" t="s">
        <v>257</v>
      </c>
      <c r="C129" s="112">
        <v>7.2</v>
      </c>
      <c r="D129" s="112"/>
      <c r="E129" s="112"/>
      <c r="F129" s="112"/>
      <c r="G129" s="112">
        <v>0</v>
      </c>
      <c r="H129" s="128"/>
      <c r="J129" s="188"/>
    </row>
    <row r="130" spans="1:10" s="187" customFormat="1" ht="22.5" customHeight="1">
      <c r="A130" s="186" t="s">
        <v>173</v>
      </c>
      <c r="B130" s="248" t="s">
        <v>258</v>
      </c>
      <c r="C130" s="112">
        <v>1354.093877</v>
      </c>
      <c r="D130" s="112"/>
      <c r="E130" s="112">
        <v>1000</v>
      </c>
      <c r="F130" s="112"/>
      <c r="G130" s="112">
        <v>1000</v>
      </c>
      <c r="H130" s="128">
        <v>1000</v>
      </c>
      <c r="J130" s="188"/>
    </row>
    <row r="131" spans="1:10" s="187" customFormat="1" ht="22.5" customHeight="1">
      <c r="A131" s="186" t="s">
        <v>173</v>
      </c>
      <c r="B131" s="180" t="s">
        <v>259</v>
      </c>
      <c r="C131" s="112">
        <v>2331.224519</v>
      </c>
      <c r="D131" s="112">
        <v>0.4800000000000182</v>
      </c>
      <c r="E131" s="112">
        <v>2400</v>
      </c>
      <c r="F131" s="112">
        <v>0</v>
      </c>
      <c r="G131" s="112">
        <v>2400.48</v>
      </c>
      <c r="H131" s="113">
        <v>2452</v>
      </c>
      <c r="J131" s="188"/>
    </row>
    <row r="132" spans="1:10" s="122" customFormat="1" ht="21.75" customHeight="1">
      <c r="A132" s="189"/>
      <c r="B132" s="124" t="s">
        <v>260</v>
      </c>
      <c r="C132" s="120">
        <v>630.331791</v>
      </c>
      <c r="D132" s="120"/>
      <c r="E132" s="245">
        <v>350</v>
      </c>
      <c r="F132" s="120"/>
      <c r="G132" s="120">
        <v>350</v>
      </c>
      <c r="H132" s="246">
        <v>300</v>
      </c>
      <c r="I132" s="122">
        <v>300</v>
      </c>
      <c r="J132" s="123"/>
    </row>
    <row r="133" spans="1:10" s="122" customFormat="1" ht="21.75" customHeight="1">
      <c r="A133" s="189"/>
      <c r="B133" s="124" t="s">
        <v>261</v>
      </c>
      <c r="C133" s="120">
        <v>98.035</v>
      </c>
      <c r="D133" s="120"/>
      <c r="E133" s="245">
        <v>100</v>
      </c>
      <c r="F133" s="120"/>
      <c r="G133" s="120">
        <v>100</v>
      </c>
      <c r="H133" s="121"/>
      <c r="J133" s="123"/>
    </row>
    <row r="134" spans="1:10" s="122" customFormat="1" ht="21.75" customHeight="1">
      <c r="A134" s="189"/>
      <c r="B134" s="124" t="s">
        <v>262</v>
      </c>
      <c r="C134" s="120">
        <v>1602.857728</v>
      </c>
      <c r="D134" s="120">
        <v>0.4800000000000182</v>
      </c>
      <c r="E134" s="120">
        <v>1950</v>
      </c>
      <c r="F134" s="120">
        <v>0</v>
      </c>
      <c r="G134" s="120">
        <v>1950.48</v>
      </c>
      <c r="H134" s="120">
        <v>2152</v>
      </c>
      <c r="I134" s="122">
        <v>1950</v>
      </c>
      <c r="J134" s="123"/>
    </row>
    <row r="135" spans="1:10" s="235" customFormat="1" ht="21.75" customHeight="1">
      <c r="A135" s="231"/>
      <c r="B135" s="232" t="s">
        <v>263</v>
      </c>
      <c r="C135" s="233"/>
      <c r="D135" s="233"/>
      <c r="E135" s="233">
        <v>210</v>
      </c>
      <c r="F135" s="233"/>
      <c r="G135" s="233">
        <v>210</v>
      </c>
      <c r="H135" s="234"/>
      <c r="J135" s="236"/>
    </row>
    <row r="136" spans="1:10" s="235" customFormat="1" ht="21.75" customHeight="1">
      <c r="A136" s="231"/>
      <c r="B136" s="232" t="s">
        <v>264</v>
      </c>
      <c r="C136" s="233"/>
      <c r="D136" s="233"/>
      <c r="E136" s="233">
        <v>243</v>
      </c>
      <c r="F136" s="233"/>
      <c r="G136" s="233">
        <v>243</v>
      </c>
      <c r="H136" s="234">
        <v>100</v>
      </c>
      <c r="J136" s="236"/>
    </row>
    <row r="137" spans="1:10" s="235" customFormat="1" ht="21.75" customHeight="1">
      <c r="A137" s="231"/>
      <c r="B137" s="232" t="s">
        <v>265</v>
      </c>
      <c r="C137" s="233"/>
      <c r="D137" s="233"/>
      <c r="E137" s="233"/>
      <c r="F137" s="233"/>
      <c r="G137" s="233">
        <v>0</v>
      </c>
      <c r="H137" s="234">
        <v>600</v>
      </c>
      <c r="J137" s="236"/>
    </row>
    <row r="138" spans="1:10" s="235" customFormat="1" ht="21.75" customHeight="1">
      <c r="A138" s="231"/>
      <c r="B138" s="232" t="s">
        <v>266</v>
      </c>
      <c r="C138" s="233"/>
      <c r="D138" s="233"/>
      <c r="E138" s="233">
        <v>312</v>
      </c>
      <c r="F138" s="233"/>
      <c r="G138" s="233">
        <v>312</v>
      </c>
      <c r="H138" s="234">
        <v>432</v>
      </c>
      <c r="I138" s="235">
        <v>432</v>
      </c>
      <c r="J138" s="236"/>
    </row>
    <row r="139" spans="1:10" s="235" customFormat="1" ht="21.75" customHeight="1">
      <c r="A139" s="231"/>
      <c r="B139" s="232" t="s">
        <v>267</v>
      </c>
      <c r="C139" s="233"/>
      <c r="D139" s="233"/>
      <c r="E139" s="233">
        <v>85</v>
      </c>
      <c r="F139" s="233"/>
      <c r="G139" s="233">
        <v>85</v>
      </c>
      <c r="H139" s="234"/>
      <c r="J139" s="236"/>
    </row>
    <row r="140" spans="1:10" s="235" customFormat="1" ht="21.75" customHeight="1">
      <c r="A140" s="231"/>
      <c r="B140" s="232" t="s">
        <v>268</v>
      </c>
      <c r="C140" s="233"/>
      <c r="D140" s="233"/>
      <c r="E140" s="233">
        <v>500</v>
      </c>
      <c r="F140" s="233"/>
      <c r="G140" s="233">
        <v>500</v>
      </c>
      <c r="H140" s="234"/>
      <c r="J140" s="236"/>
    </row>
    <row r="141" spans="1:10" s="235" customFormat="1" ht="21.75" customHeight="1">
      <c r="A141" s="231"/>
      <c r="B141" s="232" t="s">
        <v>269</v>
      </c>
      <c r="C141" s="233"/>
      <c r="D141" s="233"/>
      <c r="E141" s="233"/>
      <c r="F141" s="233"/>
      <c r="G141" s="233">
        <v>0</v>
      </c>
      <c r="H141" s="234">
        <v>900</v>
      </c>
      <c r="J141" s="236"/>
    </row>
    <row r="142" spans="1:10" s="235" customFormat="1" ht="21.75" customHeight="1">
      <c r="A142" s="231"/>
      <c r="B142" s="232" t="s">
        <v>270</v>
      </c>
      <c r="C142" s="233"/>
      <c r="D142" s="233"/>
      <c r="E142" s="233">
        <v>350</v>
      </c>
      <c r="F142" s="233"/>
      <c r="G142" s="233">
        <v>350</v>
      </c>
      <c r="H142" s="234"/>
      <c r="J142" s="236"/>
    </row>
    <row r="143" spans="1:10" s="235" customFormat="1" ht="21.75" customHeight="1">
      <c r="A143" s="231"/>
      <c r="B143" s="232" t="s">
        <v>271</v>
      </c>
      <c r="C143" s="233"/>
      <c r="D143" s="233"/>
      <c r="E143" s="233">
        <v>250</v>
      </c>
      <c r="F143" s="233"/>
      <c r="G143" s="233">
        <v>250</v>
      </c>
      <c r="H143" s="234"/>
      <c r="J143" s="236"/>
    </row>
    <row r="144" spans="1:10" s="235" customFormat="1" ht="21.75" customHeight="1">
      <c r="A144" s="231"/>
      <c r="B144" s="232" t="s">
        <v>272</v>
      </c>
      <c r="C144" s="233"/>
      <c r="D144" s="233"/>
      <c r="E144" s="233"/>
      <c r="F144" s="233"/>
      <c r="G144" s="233">
        <v>0</v>
      </c>
      <c r="H144" s="234">
        <v>120</v>
      </c>
      <c r="J144" s="236"/>
    </row>
    <row r="145" spans="1:10" s="235" customFormat="1" ht="21.75" customHeight="1">
      <c r="A145" s="231"/>
      <c r="B145" s="232" t="s">
        <v>273</v>
      </c>
      <c r="C145" s="233">
        <v>1602.857728</v>
      </c>
      <c r="D145" s="233">
        <v>0.4800000000000182</v>
      </c>
      <c r="E145" s="233"/>
      <c r="F145" s="233"/>
      <c r="G145" s="233">
        <v>0.4800000000000182</v>
      </c>
      <c r="H145" s="234"/>
      <c r="I145" s="235">
        <v>588</v>
      </c>
      <c r="J145" s="236"/>
    </row>
    <row r="146" spans="1:10" s="108" customFormat="1" ht="0.75" customHeight="1">
      <c r="A146" s="179"/>
      <c r="B146" s="124"/>
      <c r="C146" s="120"/>
      <c r="D146" s="120"/>
      <c r="E146" s="120"/>
      <c r="F146" s="120"/>
      <c r="G146" s="120"/>
      <c r="H146" s="121"/>
      <c r="J146" s="109"/>
    </row>
    <row r="147" spans="1:10" s="176" customFormat="1" ht="22.5" customHeight="1">
      <c r="A147" s="167" t="s">
        <v>173</v>
      </c>
      <c r="B147" s="175" t="s">
        <v>274</v>
      </c>
      <c r="C147" s="104">
        <v>132.3676</v>
      </c>
      <c r="D147" s="104"/>
      <c r="E147" s="104">
        <v>190</v>
      </c>
      <c r="F147" s="104"/>
      <c r="G147" s="104">
        <v>190</v>
      </c>
      <c r="H147" s="181">
        <v>1300</v>
      </c>
      <c r="I147" s="176" t="s">
        <v>275</v>
      </c>
      <c r="J147" s="177"/>
    </row>
    <row r="148" spans="1:10" s="94" customFormat="1" ht="26.25" customHeight="1">
      <c r="A148" s="157" t="s">
        <v>149</v>
      </c>
      <c r="B148" s="102" t="s">
        <v>276</v>
      </c>
      <c r="C148" s="104">
        <v>3136.653486</v>
      </c>
      <c r="D148" s="104">
        <v>801</v>
      </c>
      <c r="E148" s="104">
        <v>3439</v>
      </c>
      <c r="F148" s="104">
        <v>0</v>
      </c>
      <c r="G148" s="104">
        <v>4240</v>
      </c>
      <c r="H148" s="104">
        <v>2800</v>
      </c>
      <c r="J148" s="95"/>
    </row>
    <row r="149" spans="1:10" s="108" customFormat="1" ht="25.5" customHeight="1">
      <c r="A149" s="178" t="s">
        <v>151</v>
      </c>
      <c r="B149" s="103" t="s">
        <v>277</v>
      </c>
      <c r="C149" s="106">
        <v>568.869351</v>
      </c>
      <c r="D149" s="106"/>
      <c r="E149" s="106">
        <v>645</v>
      </c>
      <c r="F149" s="106"/>
      <c r="G149" s="106">
        <v>645</v>
      </c>
      <c r="H149" s="160">
        <v>260</v>
      </c>
      <c r="J149" s="109"/>
    </row>
    <row r="150" spans="1:10" s="108" customFormat="1" ht="24" customHeight="1">
      <c r="A150" s="178" t="s">
        <v>153</v>
      </c>
      <c r="B150" s="159" t="s">
        <v>180</v>
      </c>
      <c r="C150" s="106"/>
      <c r="D150" s="106"/>
      <c r="E150" s="106">
        <v>25</v>
      </c>
      <c r="F150" s="106"/>
      <c r="G150" s="106">
        <v>25</v>
      </c>
      <c r="H150" s="160">
        <v>25</v>
      </c>
      <c r="J150" s="109"/>
    </row>
    <row r="151" spans="1:10" s="108" customFormat="1" ht="22.5" customHeight="1">
      <c r="A151" s="178" t="s">
        <v>278</v>
      </c>
      <c r="B151" s="159" t="s">
        <v>279</v>
      </c>
      <c r="C151" s="106">
        <v>114.376132</v>
      </c>
      <c r="D151" s="106"/>
      <c r="E151" s="106">
        <v>155</v>
      </c>
      <c r="F151" s="106"/>
      <c r="G151" s="106">
        <v>155</v>
      </c>
      <c r="H151" s="160">
        <v>80</v>
      </c>
      <c r="I151" s="108">
        <f>10*12</f>
        <v>120</v>
      </c>
      <c r="J151" s="109"/>
    </row>
    <row r="152" spans="1:10" s="108" customFormat="1" ht="33.75" customHeight="1">
      <c r="A152" s="178" t="s">
        <v>280</v>
      </c>
      <c r="B152" s="185" t="s">
        <v>281</v>
      </c>
      <c r="C152" s="106">
        <v>1422.3386</v>
      </c>
      <c r="D152" s="106">
        <v>801</v>
      </c>
      <c r="E152" s="106">
        <v>1750</v>
      </c>
      <c r="F152" s="106"/>
      <c r="G152" s="106">
        <v>2551</v>
      </c>
      <c r="H152" s="160">
        <v>1060</v>
      </c>
      <c r="J152" s="109"/>
    </row>
    <row r="153" spans="1:10" s="108" customFormat="1" ht="22.5" customHeight="1">
      <c r="A153" s="178" t="s">
        <v>282</v>
      </c>
      <c r="B153" s="103" t="s">
        <v>283</v>
      </c>
      <c r="C153" s="106"/>
      <c r="D153" s="106"/>
      <c r="E153" s="106">
        <v>100</v>
      </c>
      <c r="F153" s="106"/>
      <c r="G153" s="106">
        <v>100</v>
      </c>
      <c r="H153" s="160"/>
      <c r="J153" s="109"/>
    </row>
    <row r="154" spans="1:10" s="108" customFormat="1" ht="22.5" customHeight="1">
      <c r="A154" s="178" t="s">
        <v>284</v>
      </c>
      <c r="B154" s="159" t="s">
        <v>285</v>
      </c>
      <c r="C154" s="106">
        <v>1031.069403</v>
      </c>
      <c r="D154" s="106"/>
      <c r="E154" s="106">
        <v>764</v>
      </c>
      <c r="F154" s="106"/>
      <c r="G154" s="106">
        <v>764</v>
      </c>
      <c r="H154" s="160">
        <v>1375</v>
      </c>
      <c r="J154" s="109"/>
    </row>
    <row r="155" spans="1:10" s="94" customFormat="1" ht="20.25" customHeight="1">
      <c r="A155" s="157">
        <v>2</v>
      </c>
      <c r="B155" s="153" t="s">
        <v>286</v>
      </c>
      <c r="C155" s="104"/>
      <c r="D155" s="104"/>
      <c r="E155" s="104"/>
      <c r="F155" s="104"/>
      <c r="G155" s="104"/>
      <c r="H155" s="181"/>
      <c r="J155" s="95"/>
    </row>
    <row r="156" spans="1:10" s="94" customFormat="1" ht="22.5" customHeight="1">
      <c r="A156" s="190" t="s">
        <v>81</v>
      </c>
      <c r="B156" s="191" t="s">
        <v>158</v>
      </c>
      <c r="C156" s="104">
        <v>2460.2979309999996</v>
      </c>
      <c r="D156" s="104">
        <v>684.5</v>
      </c>
      <c r="E156" s="104">
        <v>1235</v>
      </c>
      <c r="F156" s="104">
        <v>0</v>
      </c>
      <c r="G156" s="104">
        <v>1919.5</v>
      </c>
      <c r="H156" s="104">
        <v>0</v>
      </c>
      <c r="J156" s="95"/>
    </row>
    <row r="157" spans="1:10" s="94" customFormat="1" ht="22.5" customHeight="1">
      <c r="A157" s="157">
        <v>1</v>
      </c>
      <c r="B157" s="102" t="s">
        <v>287</v>
      </c>
      <c r="C157" s="104">
        <v>2460.2979309999996</v>
      </c>
      <c r="D157" s="104">
        <v>684.5</v>
      </c>
      <c r="E157" s="104">
        <v>1235</v>
      </c>
      <c r="F157" s="104">
        <v>0</v>
      </c>
      <c r="G157" s="104">
        <v>1919.5</v>
      </c>
      <c r="H157" s="104">
        <v>0</v>
      </c>
      <c r="J157" s="95"/>
    </row>
    <row r="158" spans="1:10" s="94" customFormat="1" ht="22.5" customHeight="1">
      <c r="A158" s="157" t="s">
        <v>120</v>
      </c>
      <c r="B158" s="102" t="s">
        <v>288</v>
      </c>
      <c r="C158" s="104">
        <v>2460.2979309999996</v>
      </c>
      <c r="D158" s="104">
        <v>684.5</v>
      </c>
      <c r="E158" s="104">
        <v>1235</v>
      </c>
      <c r="F158" s="104">
        <v>0</v>
      </c>
      <c r="G158" s="104">
        <v>1919.5</v>
      </c>
      <c r="H158" s="104">
        <v>0</v>
      </c>
      <c r="J158" s="95"/>
    </row>
    <row r="159" spans="1:10" s="94" customFormat="1" ht="22.5" customHeight="1">
      <c r="A159" s="178" t="s">
        <v>120</v>
      </c>
      <c r="B159" s="103" t="s">
        <v>289</v>
      </c>
      <c r="C159" s="120">
        <v>150</v>
      </c>
      <c r="D159" s="120">
        <v>395</v>
      </c>
      <c r="E159" s="120">
        <v>735</v>
      </c>
      <c r="F159" s="120"/>
      <c r="G159" s="106">
        <v>1130</v>
      </c>
      <c r="H159" s="105"/>
      <c r="J159" s="95"/>
    </row>
    <row r="160" spans="1:10" s="108" customFormat="1" ht="22.5" customHeight="1">
      <c r="A160" s="178" t="s">
        <v>149</v>
      </c>
      <c r="B160" s="103" t="s">
        <v>161</v>
      </c>
      <c r="C160" s="120">
        <v>1955.5</v>
      </c>
      <c r="D160" s="120">
        <v>289.5</v>
      </c>
      <c r="E160" s="120">
        <v>200</v>
      </c>
      <c r="F160" s="120"/>
      <c r="G160" s="106">
        <v>489.5</v>
      </c>
      <c r="H160" s="107"/>
      <c r="J160" s="109"/>
    </row>
    <row r="161" spans="1:10" s="108" customFormat="1" ht="22.5" customHeight="1">
      <c r="A161" s="178" t="s">
        <v>163</v>
      </c>
      <c r="B161" s="103" t="s">
        <v>290</v>
      </c>
      <c r="C161" s="106">
        <v>226.97</v>
      </c>
      <c r="D161" s="106"/>
      <c r="E161" s="106">
        <v>240</v>
      </c>
      <c r="F161" s="106"/>
      <c r="G161" s="106">
        <v>240</v>
      </c>
      <c r="H161" s="107"/>
      <c r="J161" s="109"/>
    </row>
    <row r="162" spans="1:10" s="108" customFormat="1" ht="22.5" customHeight="1">
      <c r="A162" s="178" t="s">
        <v>291</v>
      </c>
      <c r="B162" s="103" t="s">
        <v>292</v>
      </c>
      <c r="C162" s="106">
        <v>31.627931</v>
      </c>
      <c r="D162" s="106"/>
      <c r="E162" s="106"/>
      <c r="F162" s="106"/>
      <c r="G162" s="106">
        <v>0</v>
      </c>
      <c r="H162" s="107"/>
      <c r="J162" s="109"/>
    </row>
    <row r="163" spans="1:10" s="108" customFormat="1" ht="22.5" customHeight="1">
      <c r="A163" s="178" t="s">
        <v>293</v>
      </c>
      <c r="B163" s="103" t="s">
        <v>294</v>
      </c>
      <c r="C163" s="106">
        <v>96.2</v>
      </c>
      <c r="D163" s="106"/>
      <c r="E163" s="106">
        <v>60</v>
      </c>
      <c r="F163" s="106"/>
      <c r="G163" s="106">
        <v>60</v>
      </c>
      <c r="H163" s="107"/>
      <c r="J163" s="109"/>
    </row>
    <row r="164" spans="1:10" s="94" customFormat="1" ht="22.5" customHeight="1">
      <c r="A164" s="192" t="s">
        <v>165</v>
      </c>
      <c r="B164" s="155" t="s">
        <v>295</v>
      </c>
      <c r="C164" s="193">
        <v>3961.41497</v>
      </c>
      <c r="D164" s="193">
        <v>0</v>
      </c>
      <c r="E164" s="193">
        <v>9500</v>
      </c>
      <c r="F164" s="193">
        <v>0</v>
      </c>
      <c r="G164" s="193">
        <v>9500</v>
      </c>
      <c r="H164" s="181"/>
      <c r="J164" s="95"/>
    </row>
    <row r="165" spans="1:10" s="108" customFormat="1" ht="31.5">
      <c r="A165" s="178" t="s">
        <v>120</v>
      </c>
      <c r="B165" s="185" t="s">
        <v>296</v>
      </c>
      <c r="C165" s="194">
        <v>998.24</v>
      </c>
      <c r="D165" s="106"/>
      <c r="E165" s="106">
        <v>200</v>
      </c>
      <c r="F165" s="106"/>
      <c r="G165" s="106">
        <v>200</v>
      </c>
      <c r="H165" s="160"/>
      <c r="J165" s="109"/>
    </row>
    <row r="166" spans="1:10" s="108" customFormat="1" ht="63">
      <c r="A166" s="178" t="s">
        <v>149</v>
      </c>
      <c r="B166" s="185" t="s">
        <v>297</v>
      </c>
      <c r="C166" s="194">
        <v>565.85</v>
      </c>
      <c r="D166" s="106"/>
      <c r="E166" s="106">
        <v>1510</v>
      </c>
      <c r="F166" s="106"/>
      <c r="G166" s="106">
        <v>1510</v>
      </c>
      <c r="H166" s="160"/>
      <c r="J166" s="109"/>
    </row>
    <row r="167" spans="1:10" s="108" customFormat="1" ht="31.5">
      <c r="A167" s="178" t="s">
        <v>163</v>
      </c>
      <c r="B167" s="185" t="s">
        <v>298</v>
      </c>
      <c r="C167" s="194"/>
      <c r="D167" s="106"/>
      <c r="E167" s="106">
        <v>280</v>
      </c>
      <c r="F167" s="106"/>
      <c r="G167" s="106">
        <v>280</v>
      </c>
      <c r="H167" s="160"/>
      <c r="J167" s="109"/>
    </row>
    <row r="168" spans="1:10" s="108" customFormat="1" ht="31.5">
      <c r="A168" s="178" t="s">
        <v>291</v>
      </c>
      <c r="B168" s="185" t="s">
        <v>299</v>
      </c>
      <c r="C168" s="194"/>
      <c r="D168" s="106"/>
      <c r="E168" s="106">
        <v>720</v>
      </c>
      <c r="F168" s="106"/>
      <c r="G168" s="106">
        <v>720</v>
      </c>
      <c r="H168" s="160"/>
      <c r="J168" s="109"/>
    </row>
    <row r="169" spans="1:10" s="108" customFormat="1" ht="63">
      <c r="A169" s="178" t="s">
        <v>293</v>
      </c>
      <c r="B169" s="185" t="s">
        <v>300</v>
      </c>
      <c r="C169" s="194"/>
      <c r="D169" s="106"/>
      <c r="E169" s="106">
        <v>400</v>
      </c>
      <c r="F169" s="106"/>
      <c r="G169" s="106">
        <v>400</v>
      </c>
      <c r="H169" s="160"/>
      <c r="J169" s="109"/>
    </row>
    <row r="170" spans="1:10" s="108" customFormat="1" ht="18" customHeight="1">
      <c r="A170" s="178" t="s">
        <v>156</v>
      </c>
      <c r="B170" s="185" t="s">
        <v>301</v>
      </c>
      <c r="C170" s="194"/>
      <c r="D170" s="106"/>
      <c r="E170" s="106">
        <v>200</v>
      </c>
      <c r="F170" s="106"/>
      <c r="G170" s="106">
        <v>200</v>
      </c>
      <c r="H170" s="160"/>
      <c r="J170" s="109"/>
    </row>
    <row r="171" spans="1:10" s="108" customFormat="1" ht="18" customHeight="1">
      <c r="A171" s="178" t="s">
        <v>302</v>
      </c>
      <c r="B171" s="185" t="s">
        <v>303</v>
      </c>
      <c r="C171" s="194"/>
      <c r="D171" s="106"/>
      <c r="E171" s="106">
        <v>2640</v>
      </c>
      <c r="F171" s="106"/>
      <c r="G171" s="106">
        <v>2640</v>
      </c>
      <c r="H171" s="160"/>
      <c r="J171" s="109"/>
    </row>
    <row r="172" spans="1:10" s="108" customFormat="1" ht="31.5">
      <c r="A172" s="178" t="s">
        <v>304</v>
      </c>
      <c r="B172" s="185" t="s">
        <v>305</v>
      </c>
      <c r="C172" s="194"/>
      <c r="D172" s="106"/>
      <c r="E172" s="106">
        <v>550</v>
      </c>
      <c r="F172" s="106"/>
      <c r="G172" s="106">
        <v>550</v>
      </c>
      <c r="H172" s="160"/>
      <c r="J172" s="109"/>
    </row>
    <row r="173" spans="1:10" s="108" customFormat="1" ht="47.25">
      <c r="A173" s="178" t="s">
        <v>306</v>
      </c>
      <c r="B173" s="185" t="s">
        <v>307</v>
      </c>
      <c r="C173" s="194"/>
      <c r="D173" s="106"/>
      <c r="E173" s="106">
        <v>200</v>
      </c>
      <c r="F173" s="106"/>
      <c r="G173" s="106">
        <v>200</v>
      </c>
      <c r="H173" s="160"/>
      <c r="J173" s="109"/>
    </row>
    <row r="174" spans="1:10" s="108" customFormat="1" ht="47.25">
      <c r="A174" s="178" t="s">
        <v>308</v>
      </c>
      <c r="B174" s="185" t="s">
        <v>309</v>
      </c>
      <c r="C174" s="194"/>
      <c r="D174" s="106"/>
      <c r="E174" s="106">
        <v>480</v>
      </c>
      <c r="F174" s="106"/>
      <c r="G174" s="106">
        <v>480</v>
      </c>
      <c r="H174" s="160"/>
      <c r="J174" s="109"/>
    </row>
    <row r="175" spans="1:10" s="108" customFormat="1" ht="31.5">
      <c r="A175" s="178" t="s">
        <v>310</v>
      </c>
      <c r="B175" s="185" t="s">
        <v>311</v>
      </c>
      <c r="C175" s="194">
        <v>553.2</v>
      </c>
      <c r="D175" s="106"/>
      <c r="E175" s="106">
        <v>600</v>
      </c>
      <c r="F175" s="106"/>
      <c r="G175" s="106">
        <v>600</v>
      </c>
      <c r="H175" s="160"/>
      <c r="J175" s="109"/>
    </row>
    <row r="176" spans="1:10" s="108" customFormat="1" ht="31.5" customHeight="1">
      <c r="A176" s="178" t="s">
        <v>312</v>
      </c>
      <c r="B176" s="185" t="s">
        <v>313</v>
      </c>
      <c r="C176" s="194">
        <v>300</v>
      </c>
      <c r="D176" s="106"/>
      <c r="E176" s="106">
        <v>500</v>
      </c>
      <c r="F176" s="106"/>
      <c r="G176" s="106">
        <v>500</v>
      </c>
      <c r="H176" s="160"/>
      <c r="J176" s="109"/>
    </row>
    <row r="177" spans="1:10" s="108" customFormat="1" ht="31.5">
      <c r="A177" s="178" t="s">
        <v>314</v>
      </c>
      <c r="B177" s="185" t="s">
        <v>315</v>
      </c>
      <c r="C177" s="194">
        <v>203.35</v>
      </c>
      <c r="D177" s="106"/>
      <c r="E177" s="106">
        <v>120</v>
      </c>
      <c r="F177" s="106"/>
      <c r="G177" s="106">
        <v>120</v>
      </c>
      <c r="H177" s="160"/>
      <c r="J177" s="109"/>
    </row>
    <row r="178" spans="1:10" s="108" customFormat="1" ht="35.25" customHeight="1">
      <c r="A178" s="178" t="s">
        <v>316</v>
      </c>
      <c r="B178" s="185" t="s">
        <v>317</v>
      </c>
      <c r="C178" s="194">
        <v>510.675</v>
      </c>
      <c r="D178" s="106"/>
      <c r="E178" s="106">
        <v>650</v>
      </c>
      <c r="F178" s="106"/>
      <c r="G178" s="106">
        <v>650</v>
      </c>
      <c r="H178" s="160"/>
      <c r="J178" s="109"/>
    </row>
    <row r="179" spans="1:10" s="108" customFormat="1" ht="35.25" customHeight="1">
      <c r="A179" s="178" t="s">
        <v>318</v>
      </c>
      <c r="B179" s="185" t="s">
        <v>319</v>
      </c>
      <c r="C179" s="194">
        <v>830.09997</v>
      </c>
      <c r="D179" s="106"/>
      <c r="E179" s="106">
        <v>450</v>
      </c>
      <c r="F179" s="106"/>
      <c r="G179" s="106">
        <v>450</v>
      </c>
      <c r="H179" s="160"/>
      <c r="J179" s="109"/>
    </row>
    <row r="180" spans="1:10" s="108" customFormat="1" ht="29.25" customHeight="1">
      <c r="A180" s="195"/>
      <c r="B180" s="196" t="s">
        <v>320</v>
      </c>
      <c r="C180" s="197"/>
      <c r="D180" s="197"/>
      <c r="E180" s="197"/>
      <c r="F180" s="197"/>
      <c r="G180" s="197"/>
      <c r="H180" s="198"/>
      <c r="J180" s="109"/>
    </row>
    <row r="181" spans="1:6" s="34" customFormat="1" ht="15.75">
      <c r="A181" s="46"/>
      <c r="C181" s="47"/>
      <c r="D181" s="47"/>
      <c r="E181" s="47" t="s">
        <v>321</v>
      </c>
      <c r="F181" s="47"/>
    </row>
    <row r="182" spans="1:7" s="34" customFormat="1" ht="15.75">
      <c r="A182" s="46"/>
      <c r="B182" s="224" t="s">
        <v>325</v>
      </c>
      <c r="C182" s="261"/>
      <c r="D182" s="261"/>
      <c r="E182" s="48"/>
      <c r="F182" s="261" t="s">
        <v>323</v>
      </c>
      <c r="G182" s="261"/>
    </row>
    <row r="183" spans="1:6" s="34" customFormat="1" ht="15.75">
      <c r="A183" s="46"/>
      <c r="B183" s="49"/>
      <c r="C183" s="262"/>
      <c r="D183" s="262"/>
      <c r="E183" s="48"/>
      <c r="F183" s="48"/>
    </row>
    <row r="184" spans="1:4" s="34" customFormat="1" ht="15.75">
      <c r="A184" s="46"/>
      <c r="D184" s="52"/>
    </row>
    <row r="185" spans="1:4" s="34" customFormat="1" ht="15.75">
      <c r="A185" s="46"/>
      <c r="D185" s="52"/>
    </row>
    <row r="186" spans="1:4" s="34" customFormat="1" ht="15.75">
      <c r="A186" s="46"/>
      <c r="D186" s="52"/>
    </row>
    <row r="187" spans="1:7" s="34" customFormat="1" ht="16.5">
      <c r="A187" s="46"/>
      <c r="B187" s="34" t="s">
        <v>322</v>
      </c>
      <c r="C187" s="260"/>
      <c r="D187" s="260"/>
      <c r="F187" s="260" t="s">
        <v>324</v>
      </c>
      <c r="G187" s="260"/>
    </row>
    <row r="188" spans="1:10" s="108" customFormat="1" ht="18" customHeight="1">
      <c r="A188" s="208"/>
      <c r="B188" s="199"/>
      <c r="C188" s="200"/>
      <c r="D188" s="206"/>
      <c r="E188" s="206"/>
      <c r="F188" s="206"/>
      <c r="G188" s="206"/>
      <c r="H188" s="207"/>
      <c r="J188" s="109"/>
    </row>
    <row r="189" spans="1:10" s="108" customFormat="1" ht="18" customHeight="1">
      <c r="A189" s="208"/>
      <c r="B189" s="199"/>
      <c r="C189" s="200"/>
      <c r="D189" s="206"/>
      <c r="E189" s="206"/>
      <c r="F189" s="206"/>
      <c r="G189" s="206"/>
      <c r="H189" s="207"/>
      <c r="J189" s="109"/>
    </row>
    <row r="190" spans="1:10" s="108" customFormat="1" ht="18" customHeight="1">
      <c r="A190" s="208"/>
      <c r="B190" s="199"/>
      <c r="C190" s="200"/>
      <c r="D190" s="206"/>
      <c r="E190" s="206"/>
      <c r="F190" s="206"/>
      <c r="G190" s="206"/>
      <c r="H190" s="207"/>
      <c r="J190" s="109"/>
    </row>
    <row r="191" spans="1:10" s="108" customFormat="1" ht="18" customHeight="1">
      <c r="A191" s="199"/>
      <c r="B191" s="209"/>
      <c r="C191" s="201"/>
      <c r="D191" s="202"/>
      <c r="E191" s="202"/>
      <c r="F191" s="202"/>
      <c r="G191" s="202"/>
      <c r="H191" s="210"/>
      <c r="J191" s="109"/>
    </row>
    <row r="192" spans="1:8" ht="18" customHeight="1">
      <c r="A192" s="211"/>
      <c r="B192" s="205"/>
      <c r="C192" s="203"/>
      <c r="D192" s="204"/>
      <c r="E192" s="204"/>
      <c r="F192" s="204"/>
      <c r="G192" s="204"/>
      <c r="H192" s="212"/>
    </row>
    <row r="193" ht="18" customHeight="1"/>
    <row r="194" ht="18" customHeight="1"/>
    <row r="195" ht="18" customHeight="1"/>
    <row r="196" ht="18" customHeight="1">
      <c r="J196"/>
    </row>
    <row r="197" ht="18" customHeight="1">
      <c r="J197"/>
    </row>
    <row r="198" spans="2:10" ht="18" customHeight="1">
      <c r="B198" s="214"/>
      <c r="J198"/>
    </row>
    <row r="199" spans="1:10" ht="18" customHeight="1">
      <c r="A199" s="215"/>
      <c r="J199"/>
    </row>
    <row r="200" ht="18" customHeight="1">
      <c r="J200"/>
    </row>
    <row r="201" ht="18" customHeight="1">
      <c r="J201"/>
    </row>
    <row r="202" ht="18" customHeight="1">
      <c r="J202"/>
    </row>
    <row r="203" ht="18" customHeight="1">
      <c r="J203"/>
    </row>
    <row r="204" ht="18" customHeight="1">
      <c r="J204"/>
    </row>
    <row r="205" ht="18" customHeight="1">
      <c r="J205"/>
    </row>
    <row r="206" ht="18" customHeight="1">
      <c r="J206"/>
    </row>
    <row r="207" ht="18" customHeight="1">
      <c r="J207"/>
    </row>
    <row r="208" ht="18" customHeight="1">
      <c r="J208"/>
    </row>
    <row r="209" ht="18" customHeight="1">
      <c r="J209"/>
    </row>
    <row r="210" ht="18" customHeight="1">
      <c r="J210"/>
    </row>
    <row r="211" ht="18" customHeight="1">
      <c r="J211"/>
    </row>
    <row r="212" spans="3:10" ht="18" customHeight="1">
      <c r="C212"/>
      <c r="D212"/>
      <c r="E212"/>
      <c r="F212"/>
      <c r="G212"/>
      <c r="J212"/>
    </row>
    <row r="213" spans="3:10" ht="18" customHeight="1">
      <c r="C213"/>
      <c r="D213"/>
      <c r="E213"/>
      <c r="F213"/>
      <c r="G213"/>
      <c r="J213"/>
    </row>
    <row r="214" spans="3:10" ht="18" customHeight="1">
      <c r="C214"/>
      <c r="D214"/>
      <c r="E214"/>
      <c r="F214"/>
      <c r="G214"/>
      <c r="J214"/>
    </row>
    <row r="215" spans="3:10" ht="18" customHeight="1">
      <c r="C215"/>
      <c r="D215"/>
      <c r="E215"/>
      <c r="F215"/>
      <c r="G215"/>
      <c r="J215"/>
    </row>
    <row r="216" spans="3:10" ht="18" customHeight="1">
      <c r="C216"/>
      <c r="D216"/>
      <c r="E216"/>
      <c r="F216"/>
      <c r="G216"/>
      <c r="J216"/>
    </row>
    <row r="217" spans="3:10" ht="18" customHeight="1">
      <c r="C217"/>
      <c r="D217"/>
      <c r="E217"/>
      <c r="F217"/>
      <c r="G217"/>
      <c r="J217"/>
    </row>
    <row r="218" spans="3:10" ht="18" customHeight="1">
      <c r="C218"/>
      <c r="D218"/>
      <c r="E218"/>
      <c r="F218"/>
      <c r="G218"/>
      <c r="J218"/>
    </row>
    <row r="219" spans="3:10" ht="18" customHeight="1">
      <c r="C219"/>
      <c r="D219"/>
      <c r="E219"/>
      <c r="F219"/>
      <c r="G219"/>
      <c r="J219"/>
    </row>
    <row r="220" spans="3:10" ht="18" customHeight="1">
      <c r="C220"/>
      <c r="D220"/>
      <c r="E220"/>
      <c r="F220"/>
      <c r="G220"/>
      <c r="J220"/>
    </row>
    <row r="221" spans="3:10" ht="18" customHeight="1">
      <c r="C221"/>
      <c r="D221"/>
      <c r="E221"/>
      <c r="F221"/>
      <c r="G221"/>
      <c r="J221"/>
    </row>
    <row r="222" spans="3:10" ht="18" customHeight="1">
      <c r="C222"/>
      <c r="D222"/>
      <c r="E222"/>
      <c r="F222"/>
      <c r="G222"/>
      <c r="J222"/>
    </row>
    <row r="223" spans="3:10" ht="18" customHeight="1">
      <c r="C223"/>
      <c r="D223"/>
      <c r="E223"/>
      <c r="F223"/>
      <c r="G223"/>
      <c r="J223"/>
    </row>
    <row r="224" spans="3:10" ht="18" customHeight="1">
      <c r="C224"/>
      <c r="D224"/>
      <c r="E224"/>
      <c r="F224"/>
      <c r="G224"/>
      <c r="J224"/>
    </row>
    <row r="225" spans="3:10" ht="18" customHeight="1">
      <c r="C225"/>
      <c r="D225"/>
      <c r="E225"/>
      <c r="F225"/>
      <c r="G225"/>
      <c r="J225"/>
    </row>
    <row r="226" spans="3:10" ht="18" customHeight="1">
      <c r="C226"/>
      <c r="D226"/>
      <c r="E226"/>
      <c r="F226"/>
      <c r="G226"/>
      <c r="J226"/>
    </row>
    <row r="227" spans="3:10" ht="18" customHeight="1">
      <c r="C227"/>
      <c r="D227"/>
      <c r="E227"/>
      <c r="F227"/>
      <c r="G227"/>
      <c r="J227"/>
    </row>
    <row r="228" spans="3:10" ht="18" customHeight="1">
      <c r="C228"/>
      <c r="D228"/>
      <c r="E228"/>
      <c r="F228"/>
      <c r="G228"/>
      <c r="J228"/>
    </row>
    <row r="229" spans="3:10" ht="18" customHeight="1">
      <c r="C229"/>
      <c r="D229"/>
      <c r="E229"/>
      <c r="F229"/>
      <c r="G229"/>
      <c r="J229"/>
    </row>
    <row r="230" spans="3:10" ht="18" customHeight="1">
      <c r="C230"/>
      <c r="D230"/>
      <c r="E230"/>
      <c r="F230"/>
      <c r="G230"/>
      <c r="J230"/>
    </row>
    <row r="231" spans="3:10" ht="18" customHeight="1">
      <c r="C231"/>
      <c r="D231"/>
      <c r="E231"/>
      <c r="F231"/>
      <c r="G231"/>
      <c r="J231"/>
    </row>
    <row r="232" spans="3:10" ht="18" customHeight="1">
      <c r="C232"/>
      <c r="D232"/>
      <c r="E232"/>
      <c r="F232"/>
      <c r="G232"/>
      <c r="J232"/>
    </row>
    <row r="233" spans="3:10" ht="18" customHeight="1">
      <c r="C233"/>
      <c r="D233"/>
      <c r="E233"/>
      <c r="F233"/>
      <c r="G233"/>
      <c r="J233"/>
    </row>
    <row r="234" spans="3:10" ht="18" customHeight="1">
      <c r="C234"/>
      <c r="D234"/>
      <c r="E234"/>
      <c r="F234"/>
      <c r="G234"/>
      <c r="J234"/>
    </row>
    <row r="235" spans="3:10" ht="18" customHeight="1">
      <c r="C235"/>
      <c r="D235"/>
      <c r="E235"/>
      <c r="F235"/>
      <c r="G235"/>
      <c r="J235"/>
    </row>
    <row r="236" spans="3:10" ht="18" customHeight="1">
      <c r="C236"/>
      <c r="D236"/>
      <c r="E236"/>
      <c r="F236"/>
      <c r="G236"/>
      <c r="J236"/>
    </row>
    <row r="237" spans="3:10" ht="18" customHeight="1">
      <c r="C237"/>
      <c r="D237"/>
      <c r="E237"/>
      <c r="F237"/>
      <c r="G237"/>
      <c r="J237"/>
    </row>
    <row r="238" spans="3:10" ht="18" customHeight="1">
      <c r="C238"/>
      <c r="D238"/>
      <c r="E238"/>
      <c r="F238"/>
      <c r="G238"/>
      <c r="J238"/>
    </row>
    <row r="239" spans="3:10" ht="18" customHeight="1">
      <c r="C239"/>
      <c r="D239"/>
      <c r="E239"/>
      <c r="F239"/>
      <c r="G239"/>
      <c r="J239"/>
    </row>
    <row r="240" spans="3:10" ht="18" customHeight="1">
      <c r="C240"/>
      <c r="D240"/>
      <c r="E240"/>
      <c r="F240"/>
      <c r="G240"/>
      <c r="J240"/>
    </row>
    <row r="241" spans="3:10" ht="18" customHeight="1">
      <c r="C241"/>
      <c r="D241"/>
      <c r="E241"/>
      <c r="F241"/>
      <c r="G241"/>
      <c r="J241"/>
    </row>
    <row r="242" spans="3:10" ht="18" customHeight="1">
      <c r="C242"/>
      <c r="D242"/>
      <c r="E242"/>
      <c r="F242"/>
      <c r="G242"/>
      <c r="J242"/>
    </row>
    <row r="243" spans="3:10" ht="18" customHeight="1">
      <c r="C243"/>
      <c r="D243"/>
      <c r="E243"/>
      <c r="F243"/>
      <c r="G243"/>
      <c r="J243"/>
    </row>
    <row r="244" spans="3:10" ht="18" customHeight="1">
      <c r="C244"/>
      <c r="D244"/>
      <c r="E244"/>
      <c r="F244"/>
      <c r="G244"/>
      <c r="J244"/>
    </row>
    <row r="245" spans="3:10" ht="18" customHeight="1">
      <c r="C245"/>
      <c r="D245"/>
      <c r="E245"/>
      <c r="F245"/>
      <c r="G245"/>
      <c r="J245"/>
    </row>
    <row r="246" spans="3:10" ht="18" customHeight="1">
      <c r="C246"/>
      <c r="D246"/>
      <c r="E246"/>
      <c r="F246"/>
      <c r="G246"/>
      <c r="J246"/>
    </row>
    <row r="247" spans="3:10" ht="18" customHeight="1">
      <c r="C247"/>
      <c r="D247"/>
      <c r="E247"/>
      <c r="F247"/>
      <c r="G247"/>
      <c r="J247"/>
    </row>
    <row r="248" spans="3:10" ht="18" customHeight="1">
      <c r="C248"/>
      <c r="D248"/>
      <c r="E248"/>
      <c r="F248"/>
      <c r="G248"/>
      <c r="J248"/>
    </row>
    <row r="249" spans="3:10" ht="18" customHeight="1">
      <c r="C249"/>
      <c r="D249"/>
      <c r="E249"/>
      <c r="F249"/>
      <c r="G249"/>
      <c r="J249"/>
    </row>
    <row r="250" spans="3:10" ht="18" customHeight="1">
      <c r="C250"/>
      <c r="D250"/>
      <c r="E250"/>
      <c r="F250"/>
      <c r="G250"/>
      <c r="J250"/>
    </row>
    <row r="251" spans="3:10" ht="18" customHeight="1">
      <c r="C251"/>
      <c r="D251"/>
      <c r="E251"/>
      <c r="F251"/>
      <c r="G251"/>
      <c r="J251"/>
    </row>
    <row r="252" spans="3:10" ht="18" customHeight="1">
      <c r="C252"/>
      <c r="D252"/>
      <c r="E252"/>
      <c r="F252"/>
      <c r="G252"/>
      <c r="J252"/>
    </row>
    <row r="253" spans="3:10" ht="18" customHeight="1">
      <c r="C253"/>
      <c r="D253"/>
      <c r="E253"/>
      <c r="F253"/>
      <c r="G253"/>
      <c r="J253"/>
    </row>
    <row r="254" spans="3:10" ht="18" customHeight="1">
      <c r="C254"/>
      <c r="D254"/>
      <c r="E254"/>
      <c r="F254"/>
      <c r="G254"/>
      <c r="J254"/>
    </row>
    <row r="255" spans="3:10" ht="18" customHeight="1">
      <c r="C255"/>
      <c r="D255"/>
      <c r="E255"/>
      <c r="F255"/>
      <c r="G255"/>
      <c r="J255"/>
    </row>
    <row r="256" spans="3:10" ht="18" customHeight="1">
      <c r="C256"/>
      <c r="D256"/>
      <c r="E256"/>
      <c r="F256"/>
      <c r="G256"/>
      <c r="J256"/>
    </row>
    <row r="257" spans="3:10" ht="18" customHeight="1">
      <c r="C257"/>
      <c r="D257"/>
      <c r="E257"/>
      <c r="F257"/>
      <c r="G257"/>
      <c r="J257"/>
    </row>
    <row r="258" spans="3:10" ht="18" customHeight="1">
      <c r="C258"/>
      <c r="D258"/>
      <c r="E258"/>
      <c r="F258"/>
      <c r="G258"/>
      <c r="J258"/>
    </row>
    <row r="259" spans="3:10" ht="18" customHeight="1">
      <c r="C259"/>
      <c r="D259"/>
      <c r="E259"/>
      <c r="F259"/>
      <c r="G259"/>
      <c r="J259"/>
    </row>
  </sheetData>
  <sheetProtection/>
  <mergeCells count="15">
    <mergeCell ref="H6:H7"/>
    <mergeCell ref="K18:L18"/>
    <mergeCell ref="B4:H4"/>
    <mergeCell ref="A6:A7"/>
    <mergeCell ref="B6:B7"/>
    <mergeCell ref="C6:C7"/>
    <mergeCell ref="D6:D7"/>
    <mergeCell ref="E6:E7"/>
    <mergeCell ref="F6:F7"/>
    <mergeCell ref="G6:G7"/>
    <mergeCell ref="C182:D182"/>
    <mergeCell ref="C183:D183"/>
    <mergeCell ref="C187:D187"/>
    <mergeCell ref="F182:G182"/>
    <mergeCell ref="F187:G187"/>
  </mergeCells>
  <printOptions horizontalCentered="1"/>
  <pageMargins left="0.25" right="0.25" top="0.5" bottom="0.5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Tranglk</dc:creator>
  <cp:keywords/>
  <dc:description/>
  <cp:lastModifiedBy>User</cp:lastModifiedBy>
  <cp:lastPrinted>2014-11-26T10:17:43Z</cp:lastPrinted>
  <dcterms:created xsi:type="dcterms:W3CDTF">2008-11-13T10:38:09Z</dcterms:created>
  <dcterms:modified xsi:type="dcterms:W3CDTF">2014-11-26T10:18:41Z</dcterms:modified>
  <cp:category/>
  <cp:version/>
  <cp:contentType/>
  <cp:contentStatus/>
</cp:coreProperties>
</file>